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START\Downloads\"/>
    </mc:Choice>
  </mc:AlternateContent>
  <xr:revisionPtr revIDLastSave="0" documentId="13_ncr:1_{A58B4C1F-1042-466C-B100-A5CAD979E692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r:id="rId1"/>
    <sheet name="SO-001 - Bourání a přípra..." sheetId="2" r:id="rId2"/>
    <sheet name="SO-101 - Komunikace" sheetId="3" r:id="rId3"/>
    <sheet name="SO-401 - Vnořený rozpočet..." sheetId="4" r:id="rId4"/>
    <sheet name="SO-801 - Ohumusování a vý..." sheetId="5" r:id="rId5"/>
    <sheet name="VRN - Vedlejší rozpočtové..." sheetId="6" r:id="rId6"/>
  </sheets>
  <definedNames>
    <definedName name="_xlnm._FilterDatabase" localSheetId="1" hidden="1">'SO-001 - Bourání a přípra...'!$C$119:$K$160</definedName>
    <definedName name="_xlnm._FilterDatabase" localSheetId="2" hidden="1">'SO-101 - Komunikace'!$C$128:$K$241</definedName>
    <definedName name="_xlnm._FilterDatabase" localSheetId="3" hidden="1">'SO-401 - Vnořený rozpočet...'!$C$117:$K$121</definedName>
    <definedName name="_xlnm._FilterDatabase" localSheetId="4" hidden="1">'SO-801 - Ohumusování a vý...'!$C$119:$K$135</definedName>
    <definedName name="_xlnm._FilterDatabase" localSheetId="5" hidden="1">'VRN - Vedlejší rozpočtové...'!$C$116:$K$126</definedName>
    <definedName name="_xlnm.Print_Titles" localSheetId="0">'Rekapitulace stavby'!$92:$92</definedName>
    <definedName name="_xlnm.Print_Titles" localSheetId="1">'SO-001 - Bourání a přípra...'!$119:$119</definedName>
    <definedName name="_xlnm.Print_Titles" localSheetId="2">'SO-101 - Komunikace'!$128:$128</definedName>
    <definedName name="_xlnm.Print_Titles" localSheetId="3">'SO-401 - Vnořený rozpočet...'!$117:$117</definedName>
    <definedName name="_xlnm.Print_Titles" localSheetId="4">'SO-801 - Ohumusování a vý...'!$119:$119</definedName>
    <definedName name="_xlnm.Print_Titles" localSheetId="5">'VRN - Vedlejší rozpočtové...'!$116:$116</definedName>
    <definedName name="_xlnm.Print_Area" localSheetId="0">'Rekapitulace stavby'!$D$4:$AO$76,'Rekapitulace stavby'!$C$82:$AQ$100</definedName>
    <definedName name="_xlnm.Print_Area" localSheetId="1">'SO-001 - Bourání a přípra...'!$C$4:$J$76,'SO-001 - Bourání a přípra...'!$C$82:$J$101,'SO-001 - Bourání a přípra...'!$C$107:$K$160</definedName>
    <definedName name="_xlnm.Print_Area" localSheetId="2">'SO-101 - Komunikace'!$C$4:$J$76,'SO-101 - Komunikace'!$C$82:$J$110,'SO-101 - Komunikace'!$C$116:$K$241</definedName>
    <definedName name="_xlnm.Print_Area" localSheetId="3">'SO-401 - Vnořený rozpočet...'!$C$4:$J$76,'SO-401 - Vnořený rozpočet...'!$C$82:$J$99,'SO-401 - Vnořený rozpočet...'!$C$105:$K$121</definedName>
    <definedName name="_xlnm.Print_Area" localSheetId="4">'SO-801 - Ohumusování a vý...'!$C$4:$J$76,'SO-801 - Ohumusování a vý...'!$C$82:$J$101,'SO-801 - Ohumusování a vý...'!$C$107:$K$135</definedName>
    <definedName name="_xlnm.Print_Area" localSheetId="5">'VRN - Vedlejší rozpočtové...'!$C$4:$J$76,'VRN - Vedlejší rozpočtové...'!$C$82:$J$98,'VRN - Vedlejší rozpočtové...'!$C$104:$K$126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J114" i="6"/>
  <c r="F111" i="6"/>
  <c r="E109" i="6"/>
  <c r="J92" i="6"/>
  <c r="F89" i="6"/>
  <c r="E87" i="6"/>
  <c r="J21" i="6"/>
  <c r="E21" i="6"/>
  <c r="J113" i="6" s="1"/>
  <c r="J20" i="6"/>
  <c r="J18" i="6"/>
  <c r="E18" i="6"/>
  <c r="F114" i="6" s="1"/>
  <c r="J17" i="6"/>
  <c r="J15" i="6"/>
  <c r="E15" i="6"/>
  <c r="F91" i="6" s="1"/>
  <c r="J14" i="6"/>
  <c r="J12" i="6"/>
  <c r="J111" i="6" s="1"/>
  <c r="E7" i="6"/>
  <c r="E107" i="6"/>
  <c r="J37" i="5"/>
  <c r="J36" i="5"/>
  <c r="AY98" i="1" s="1"/>
  <c r="J35" i="5"/>
  <c r="AX98" i="1" s="1"/>
  <c r="BI135" i="5"/>
  <c r="BH135" i="5"/>
  <c r="BG135" i="5"/>
  <c r="BF135" i="5"/>
  <c r="T135" i="5"/>
  <c r="T134" i="5" s="1"/>
  <c r="R135" i="5"/>
  <c r="R134" i="5"/>
  <c r="P135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J117" i="5"/>
  <c r="F114" i="5"/>
  <c r="E112" i="5"/>
  <c r="J92" i="5"/>
  <c r="F89" i="5"/>
  <c r="E87" i="5"/>
  <c r="J21" i="5"/>
  <c r="E21" i="5"/>
  <c r="J116" i="5" s="1"/>
  <c r="J20" i="5"/>
  <c r="J18" i="5"/>
  <c r="E18" i="5"/>
  <c r="F117" i="5" s="1"/>
  <c r="J17" i="5"/>
  <c r="J15" i="5"/>
  <c r="E15" i="5"/>
  <c r="F116" i="5"/>
  <c r="J14" i="5"/>
  <c r="J12" i="5"/>
  <c r="J114" i="5" s="1"/>
  <c r="E7" i="5"/>
  <c r="E85" i="5"/>
  <c r="J37" i="4"/>
  <c r="J36" i="4"/>
  <c r="AY97" i="1" s="1"/>
  <c r="J35" i="4"/>
  <c r="AX97" i="1" s="1"/>
  <c r="BI121" i="4"/>
  <c r="BH121" i="4"/>
  <c r="BG121" i="4"/>
  <c r="BF121" i="4"/>
  <c r="T121" i="4"/>
  <c r="T120" i="4"/>
  <c r="T119" i="4"/>
  <c r="T118" i="4"/>
  <c r="R121" i="4"/>
  <c r="R120" i="4" s="1"/>
  <c r="R119" i="4" s="1"/>
  <c r="R118" i="4" s="1"/>
  <c r="P121" i="4"/>
  <c r="P120" i="4" s="1"/>
  <c r="P119" i="4" s="1"/>
  <c r="P118" i="4" s="1"/>
  <c r="AU97" i="1" s="1"/>
  <c r="J115" i="4"/>
  <c r="F112" i="4"/>
  <c r="E110" i="4"/>
  <c r="J92" i="4"/>
  <c r="F89" i="4"/>
  <c r="E87" i="4"/>
  <c r="J21" i="4"/>
  <c r="E21" i="4"/>
  <c r="J114" i="4" s="1"/>
  <c r="J20" i="4"/>
  <c r="J18" i="4"/>
  <c r="E18" i="4"/>
  <c r="F115" i="4" s="1"/>
  <c r="J17" i="4"/>
  <c r="J15" i="4"/>
  <c r="E15" i="4"/>
  <c r="F91" i="4" s="1"/>
  <c r="J14" i="4"/>
  <c r="J12" i="4"/>
  <c r="J112" i="4" s="1"/>
  <c r="E7" i="4"/>
  <c r="E85" i="4"/>
  <c r="J37" i="3"/>
  <c r="J36" i="3"/>
  <c r="AY96" i="1" s="1"/>
  <c r="J35" i="3"/>
  <c r="AX96" i="1" s="1"/>
  <c r="BI241" i="3"/>
  <c r="BH241" i="3"/>
  <c r="BG241" i="3"/>
  <c r="BF241" i="3"/>
  <c r="T241" i="3"/>
  <c r="T240" i="3" s="1"/>
  <c r="R241" i="3"/>
  <c r="R240" i="3"/>
  <c r="P241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J126" i="3"/>
  <c r="F123" i="3"/>
  <c r="E121" i="3"/>
  <c r="J92" i="3"/>
  <c r="F89" i="3"/>
  <c r="E87" i="3"/>
  <c r="J21" i="3"/>
  <c r="E21" i="3"/>
  <c r="J125" i="3"/>
  <c r="J20" i="3"/>
  <c r="J18" i="3"/>
  <c r="E18" i="3"/>
  <c r="F92" i="3" s="1"/>
  <c r="J17" i="3"/>
  <c r="J15" i="3"/>
  <c r="E15" i="3"/>
  <c r="F125" i="3"/>
  <c r="J14" i="3"/>
  <c r="J12" i="3"/>
  <c r="J89" i="3"/>
  <c r="E7" i="3"/>
  <c r="E119" i="3"/>
  <c r="J37" i="2"/>
  <c r="J36" i="2"/>
  <c r="AY95" i="1"/>
  <c r="J35" i="2"/>
  <c r="AX95" i="1" s="1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7" i="2"/>
  <c r="F114" i="2"/>
  <c r="E112" i="2"/>
  <c r="J92" i="2"/>
  <c r="F89" i="2"/>
  <c r="E87" i="2"/>
  <c r="J21" i="2"/>
  <c r="E21" i="2"/>
  <c r="J116" i="2"/>
  <c r="J20" i="2"/>
  <c r="J18" i="2"/>
  <c r="E18" i="2"/>
  <c r="F117" i="2"/>
  <c r="J17" i="2"/>
  <c r="J15" i="2"/>
  <c r="E15" i="2"/>
  <c r="F91" i="2"/>
  <c r="J14" i="2"/>
  <c r="J12" i="2"/>
  <c r="J89" i="2"/>
  <c r="E7" i="2"/>
  <c r="E110" i="2" s="1"/>
  <c r="L90" i="1"/>
  <c r="AM90" i="1"/>
  <c r="AM89" i="1"/>
  <c r="L89" i="1"/>
  <c r="AM87" i="1"/>
  <c r="L87" i="1"/>
  <c r="L85" i="1"/>
  <c r="L84" i="1"/>
  <c r="J147" i="2"/>
  <c r="BK137" i="2"/>
  <c r="J135" i="2"/>
  <c r="J128" i="2"/>
  <c r="AS94" i="1"/>
  <c r="J127" i="2"/>
  <c r="J158" i="2"/>
  <c r="BK152" i="2"/>
  <c r="BK144" i="2"/>
  <c r="J134" i="2"/>
  <c r="J133" i="2"/>
  <c r="BK129" i="2"/>
  <c r="J139" i="2"/>
  <c r="J125" i="2"/>
  <c r="BK235" i="3"/>
  <c r="BK227" i="3"/>
  <c r="J209" i="3"/>
  <c r="BK188" i="3"/>
  <c r="BK167" i="3"/>
  <c r="BK153" i="3"/>
  <c r="BK143" i="3"/>
  <c r="J133" i="3"/>
  <c r="J241" i="3"/>
  <c r="J231" i="3"/>
  <c r="BK223" i="3"/>
  <c r="J212" i="3"/>
  <c r="BK203" i="3"/>
  <c r="BK186" i="3"/>
  <c r="J174" i="3"/>
  <c r="J158" i="3"/>
  <c r="J150" i="3"/>
  <c r="BK141" i="3"/>
  <c r="BK230" i="3"/>
  <c r="BK222" i="3"/>
  <c r="J203" i="3"/>
  <c r="BK187" i="3"/>
  <c r="BK174" i="3"/>
  <c r="J151" i="3"/>
  <c r="J137" i="3"/>
  <c r="BK238" i="3"/>
  <c r="J233" i="3"/>
  <c r="BK229" i="3"/>
  <c r="J225" i="3"/>
  <c r="J206" i="3"/>
  <c r="J194" i="3"/>
  <c r="BK183" i="3"/>
  <c r="J168" i="3"/>
  <c r="BK159" i="3"/>
  <c r="J155" i="3"/>
  <c r="J143" i="3"/>
  <c r="BK133" i="3"/>
  <c r="F37" i="4"/>
  <c r="BD97" i="1"/>
  <c r="BK130" i="5"/>
  <c r="BK133" i="5"/>
  <c r="BK128" i="5"/>
  <c r="J124" i="5"/>
  <c r="J130" i="5"/>
  <c r="J123" i="6"/>
  <c r="BK122" i="6"/>
  <c r="BK121" i="6"/>
  <c r="J125" i="6"/>
  <c r="J120" i="6"/>
  <c r="J149" i="2"/>
  <c r="BK142" i="2"/>
  <c r="BK130" i="2"/>
  <c r="BK123" i="2"/>
  <c r="J154" i="2"/>
  <c r="J142" i="2"/>
  <c r="BK133" i="2"/>
  <c r="BK154" i="2"/>
  <c r="BK145" i="2"/>
  <c r="J137" i="2"/>
  <c r="J130" i="2"/>
  <c r="J123" i="2"/>
  <c r="J136" i="2"/>
  <c r="BK128" i="2"/>
  <c r="BK239" i="3"/>
  <c r="BK231" i="3"/>
  <c r="J210" i="3"/>
  <c r="J204" i="3"/>
  <c r="BK175" i="3"/>
  <c r="BK155" i="3"/>
  <c r="J149" i="3"/>
  <c r="J136" i="3"/>
  <c r="BK236" i="3"/>
  <c r="BK233" i="3"/>
  <c r="BK226" i="3"/>
  <c r="J215" i="3"/>
  <c r="BK206" i="3"/>
  <c r="J200" i="3"/>
  <c r="BK184" i="3"/>
  <c r="BK160" i="3"/>
  <c r="BK156" i="3"/>
  <c r="J148" i="3"/>
  <c r="J236" i="3"/>
  <c r="BK225" i="3"/>
  <c r="BK215" i="3"/>
  <c r="BK194" i="3"/>
  <c r="BK185" i="3"/>
  <c r="J167" i="3"/>
  <c r="BK148" i="3"/>
  <c r="J140" i="3"/>
  <c r="BK209" i="3"/>
  <c r="BK205" i="3"/>
  <c r="J187" i="3"/>
  <c r="BK169" i="3"/>
  <c r="J160" i="3"/>
  <c r="J157" i="3"/>
  <c r="BK149" i="3"/>
  <c r="BK137" i="3"/>
  <c r="BK121" i="4"/>
  <c r="F36" i="4"/>
  <c r="BC97" i="1" s="1"/>
  <c r="J135" i="5"/>
  <c r="BK123" i="5"/>
  <c r="J131" i="5"/>
  <c r="J123" i="5"/>
  <c r="J128" i="5"/>
  <c r="BK125" i="6"/>
  <c r="J124" i="6"/>
  <c r="J121" i="6"/>
  <c r="J151" i="2"/>
  <c r="J145" i="2"/>
  <c r="BK136" i="2"/>
  <c r="BK127" i="2"/>
  <c r="BK158" i="2"/>
  <c r="J152" i="2"/>
  <c r="BK138" i="2"/>
  <c r="BK134" i="2"/>
  <c r="BK159" i="2"/>
  <c r="BK151" i="2"/>
  <c r="BK139" i="2"/>
  <c r="J131" i="2"/>
  <c r="BK125" i="2"/>
  <c r="BK147" i="2"/>
  <c r="BK132" i="2"/>
  <c r="BK126" i="2"/>
  <c r="J238" i="3"/>
  <c r="J224" i="3"/>
  <c r="J208" i="3"/>
  <c r="J185" i="3"/>
  <c r="BK168" i="3"/>
  <c r="J152" i="3"/>
  <c r="J141" i="3"/>
  <c r="J132" i="3"/>
  <c r="J235" i="3"/>
  <c r="J227" i="3"/>
  <c r="J222" i="3"/>
  <c r="BK208" i="3"/>
  <c r="BK193" i="3"/>
  <c r="J183" i="3"/>
  <c r="BK165" i="3"/>
  <c r="BK152" i="3"/>
  <c r="J145" i="3"/>
  <c r="J239" i="3"/>
  <c r="BK224" i="3"/>
  <c r="J207" i="3"/>
  <c r="J188" i="3"/>
  <c r="J184" i="3"/>
  <c r="J165" i="3"/>
  <c r="J144" i="3"/>
  <c r="J226" i="3"/>
  <c r="BK207" i="3"/>
  <c r="BK200" i="3"/>
  <c r="J186" i="3"/>
  <c r="J175" i="3"/>
  <c r="BK166" i="3"/>
  <c r="J156" i="3"/>
  <c r="BK144" i="3"/>
  <c r="BK136" i="3"/>
  <c r="J121" i="4"/>
  <c r="F34" i="4"/>
  <c r="BA97" i="1" s="1"/>
  <c r="BK124" i="5"/>
  <c r="J132" i="5"/>
  <c r="J127" i="5"/>
  <c r="BK132" i="5"/>
  <c r="BK125" i="5"/>
  <c r="J122" i="6"/>
  <c r="BK120" i="6"/>
  <c r="J119" i="6"/>
  <c r="BK123" i="6"/>
  <c r="BK119" i="6"/>
  <c r="BK160" i="2"/>
  <c r="J146" i="2"/>
  <c r="BK131" i="2"/>
  <c r="J126" i="2"/>
  <c r="J159" i="2"/>
  <c r="BK153" i="2"/>
  <c r="J144" i="2"/>
  <c r="BK135" i="2"/>
  <c r="J160" i="2"/>
  <c r="J153" i="2"/>
  <c r="BK149" i="2"/>
  <c r="J138" i="2"/>
  <c r="J132" i="2"/>
  <c r="J124" i="2"/>
  <c r="BK146" i="2"/>
  <c r="J129" i="2"/>
  <c r="BK124" i="2"/>
  <c r="J229" i="3"/>
  <c r="BK212" i="3"/>
  <c r="J205" i="3"/>
  <c r="BK180" i="3"/>
  <c r="J166" i="3"/>
  <c r="BK150" i="3"/>
  <c r="BK140" i="3"/>
  <c r="BK241" i="3"/>
  <c r="J234" i="3"/>
  <c r="J230" i="3"/>
  <c r="BK219" i="3"/>
  <c r="BK210" i="3"/>
  <c r="BK204" i="3"/>
  <c r="J190" i="3"/>
  <c r="BK179" i="3"/>
  <c r="J159" i="3"/>
  <c r="BK151" i="3"/>
  <c r="J142" i="3"/>
  <c r="BK234" i="3"/>
  <c r="BK228" i="3"/>
  <c r="J219" i="3"/>
  <c r="BK190" i="3"/>
  <c r="J179" i="3"/>
  <c r="BK157" i="3"/>
  <c r="BK145" i="3"/>
  <c r="J228" i="3"/>
  <c r="J223" i="3"/>
  <c r="J193" i="3"/>
  <c r="J180" i="3"/>
  <c r="J169" i="3"/>
  <c r="BK158" i="3"/>
  <c r="J153" i="3"/>
  <c r="BK142" i="3"/>
  <c r="BK132" i="3"/>
  <c r="F35" i="4"/>
  <c r="BB97" i="1"/>
  <c r="J133" i="5"/>
  <c r="BK135" i="5"/>
  <c r="BK131" i="5"/>
  <c r="J125" i="5"/>
  <c r="BK127" i="5"/>
  <c r="BK126" i="6"/>
  <c r="BK124" i="6"/>
  <c r="P122" i="2" l="1"/>
  <c r="P143" i="2"/>
  <c r="R150" i="2"/>
  <c r="R131" i="3"/>
  <c r="T139" i="3"/>
  <c r="R147" i="3"/>
  <c r="T154" i="3"/>
  <c r="T164" i="3"/>
  <c r="R173" i="3"/>
  <c r="P178" i="3"/>
  <c r="BK182" i="3"/>
  <c r="J182" i="3"/>
  <c r="J105" i="3"/>
  <c r="T189" i="3"/>
  <c r="R211" i="3"/>
  <c r="P232" i="3"/>
  <c r="P122" i="5"/>
  <c r="R129" i="5"/>
  <c r="BK122" i="2"/>
  <c r="BK121" i="2" s="1"/>
  <c r="J121" i="2" s="1"/>
  <c r="J97" i="2" s="1"/>
  <c r="BK143" i="2"/>
  <c r="J143" i="2"/>
  <c r="J99" i="2" s="1"/>
  <c r="BK150" i="2"/>
  <c r="J150" i="2" s="1"/>
  <c r="J100" i="2" s="1"/>
  <c r="T131" i="3"/>
  <c r="R139" i="3"/>
  <c r="T147" i="3"/>
  <c r="P154" i="3"/>
  <c r="P164" i="3"/>
  <c r="P173" i="3"/>
  <c r="T178" i="3"/>
  <c r="T182" i="3"/>
  <c r="BK189" i="3"/>
  <c r="J189" i="3" s="1"/>
  <c r="J106" i="3" s="1"/>
  <c r="BK211" i="3"/>
  <c r="J211" i="3" s="1"/>
  <c r="J107" i="3" s="1"/>
  <c r="BK232" i="3"/>
  <c r="J232" i="3" s="1"/>
  <c r="J108" i="3" s="1"/>
  <c r="BK122" i="5"/>
  <c r="J122" i="5" s="1"/>
  <c r="J98" i="5" s="1"/>
  <c r="BK129" i="5"/>
  <c r="J129" i="5" s="1"/>
  <c r="J99" i="5" s="1"/>
  <c r="P118" i="6"/>
  <c r="P117" i="6" s="1"/>
  <c r="AU99" i="1" s="1"/>
  <c r="T122" i="2"/>
  <c r="R143" i="2"/>
  <c r="T150" i="2"/>
  <c r="BK131" i="3"/>
  <c r="J131" i="3" s="1"/>
  <c r="J98" i="3" s="1"/>
  <c r="BK139" i="3"/>
  <c r="J139" i="3"/>
  <c r="J99" i="3" s="1"/>
  <c r="BK147" i="3"/>
  <c r="J147" i="3"/>
  <c r="J100" i="3" s="1"/>
  <c r="BK154" i="3"/>
  <c r="J154" i="3"/>
  <c r="J101" i="3"/>
  <c r="R164" i="3"/>
  <c r="T173" i="3"/>
  <c r="R178" i="3"/>
  <c r="R182" i="3"/>
  <c r="R189" i="3"/>
  <c r="T211" i="3"/>
  <c r="R232" i="3"/>
  <c r="T122" i="5"/>
  <c r="P129" i="5"/>
  <c r="R118" i="6"/>
  <c r="R117" i="6" s="1"/>
  <c r="R122" i="2"/>
  <c r="R121" i="2" s="1"/>
  <c r="R120" i="2" s="1"/>
  <c r="T143" i="2"/>
  <c r="P150" i="2"/>
  <c r="P131" i="3"/>
  <c r="P139" i="3"/>
  <c r="P147" i="3"/>
  <c r="R154" i="3"/>
  <c r="BK164" i="3"/>
  <c r="J164" i="3" s="1"/>
  <c r="J102" i="3" s="1"/>
  <c r="BK173" i="3"/>
  <c r="J173" i="3"/>
  <c r="J103" i="3" s="1"/>
  <c r="BK178" i="3"/>
  <c r="J178" i="3"/>
  <c r="J104" i="3" s="1"/>
  <c r="P182" i="3"/>
  <c r="P189" i="3"/>
  <c r="P211" i="3"/>
  <c r="T232" i="3"/>
  <c r="R122" i="5"/>
  <c r="R121" i="5"/>
  <c r="R120" i="5" s="1"/>
  <c r="T129" i="5"/>
  <c r="BK118" i="6"/>
  <c r="J118" i="6"/>
  <c r="J97" i="6" s="1"/>
  <c r="T118" i="6"/>
  <c r="T117" i="6" s="1"/>
  <c r="BK134" i="5"/>
  <c r="J134" i="5"/>
  <c r="J100" i="5" s="1"/>
  <c r="BK240" i="3"/>
  <c r="J240" i="3"/>
  <c r="J109" i="3"/>
  <c r="BK120" i="4"/>
  <c r="J120" i="4"/>
  <c r="J98" i="4" s="1"/>
  <c r="J89" i="6"/>
  <c r="F92" i="6"/>
  <c r="BE121" i="6"/>
  <c r="BE122" i="6"/>
  <c r="J91" i="6"/>
  <c r="F113" i="6"/>
  <c r="BE124" i="6"/>
  <c r="BE126" i="6"/>
  <c r="E85" i="6"/>
  <c r="BE120" i="6"/>
  <c r="BE123" i="6"/>
  <c r="BE125" i="6"/>
  <c r="BE119" i="6"/>
  <c r="F91" i="5"/>
  <c r="E110" i="5"/>
  <c r="BE130" i="5"/>
  <c r="BE133" i="5"/>
  <c r="BE135" i="5"/>
  <c r="J91" i="5"/>
  <c r="BE123" i="5"/>
  <c r="BE132" i="5"/>
  <c r="J89" i="5"/>
  <c r="F92" i="5"/>
  <c r="BE124" i="5"/>
  <c r="BE127" i="5"/>
  <c r="BE128" i="5"/>
  <c r="BE125" i="5"/>
  <c r="BE131" i="5"/>
  <c r="J89" i="4"/>
  <c r="J91" i="4"/>
  <c r="F114" i="4"/>
  <c r="F92" i="4"/>
  <c r="E108" i="4"/>
  <c r="BE121" i="4"/>
  <c r="J33" i="4" s="1"/>
  <c r="AV97" i="1" s="1"/>
  <c r="J91" i="3"/>
  <c r="F126" i="3"/>
  <c r="BE140" i="3"/>
  <c r="BE145" i="3"/>
  <c r="BE150" i="3"/>
  <c r="BE151" i="3"/>
  <c r="BE165" i="3"/>
  <c r="BE166" i="3"/>
  <c r="BE167" i="3"/>
  <c r="BE174" i="3"/>
  <c r="BE184" i="3"/>
  <c r="BE188" i="3"/>
  <c r="BE210" i="3"/>
  <c r="BE215" i="3"/>
  <c r="BE219" i="3"/>
  <c r="BE223" i="3"/>
  <c r="BE224" i="3"/>
  <c r="BE230" i="3"/>
  <c r="BE234" i="3"/>
  <c r="E85" i="3"/>
  <c r="F91" i="3"/>
  <c r="BE133" i="3"/>
  <c r="BE141" i="3"/>
  <c r="BE142" i="3"/>
  <c r="BE149" i="3"/>
  <c r="BE152" i="3"/>
  <c r="BE153" i="3"/>
  <c r="BE155" i="3"/>
  <c r="BE158" i="3"/>
  <c r="BE168" i="3"/>
  <c r="BE169" i="3"/>
  <c r="BE180" i="3"/>
  <c r="BE190" i="3"/>
  <c r="BE204" i="3"/>
  <c r="BE205" i="3"/>
  <c r="BE209" i="3"/>
  <c r="BE226" i="3"/>
  <c r="BE231" i="3"/>
  <c r="BE238" i="3"/>
  <c r="J123" i="3"/>
  <c r="BE132" i="3"/>
  <c r="BE136" i="3"/>
  <c r="BE137" i="3"/>
  <c r="BE143" i="3"/>
  <c r="BE175" i="3"/>
  <c r="BE187" i="3"/>
  <c r="BE207" i="3"/>
  <c r="BE208" i="3"/>
  <c r="BE227" i="3"/>
  <c r="BE228" i="3"/>
  <c r="BE235" i="3"/>
  <c r="BE236" i="3"/>
  <c r="BE241" i="3"/>
  <c r="BE144" i="3"/>
  <c r="BE148" i="3"/>
  <c r="BE156" i="3"/>
  <c r="BE157" i="3"/>
  <c r="BE159" i="3"/>
  <c r="BE160" i="3"/>
  <c r="BE179" i="3"/>
  <c r="BE183" i="3"/>
  <c r="BE185" i="3"/>
  <c r="BE186" i="3"/>
  <c r="BE193" i="3"/>
  <c r="BE194" i="3"/>
  <c r="BE200" i="3"/>
  <c r="BE203" i="3"/>
  <c r="BE206" i="3"/>
  <c r="BE212" i="3"/>
  <c r="BE222" i="3"/>
  <c r="BE225" i="3"/>
  <c r="BE229" i="3"/>
  <c r="BE233" i="3"/>
  <c r="BE239" i="3"/>
  <c r="J91" i="2"/>
  <c r="F116" i="2"/>
  <c r="BE129" i="2"/>
  <c r="BE130" i="2"/>
  <c r="BE133" i="2"/>
  <c r="BE135" i="2"/>
  <c r="BE144" i="2"/>
  <c r="E85" i="2"/>
  <c r="BE126" i="2"/>
  <c r="BE127" i="2"/>
  <c r="BE134" i="2"/>
  <c r="BE142" i="2"/>
  <c r="BE147" i="2"/>
  <c r="BE154" i="2"/>
  <c r="BE158" i="2"/>
  <c r="F92" i="2"/>
  <c r="J114" i="2"/>
  <c r="BE124" i="2"/>
  <c r="BE125" i="2"/>
  <c r="BE128" i="2"/>
  <c r="BE131" i="2"/>
  <c r="BE136" i="2"/>
  <c r="BE145" i="2"/>
  <c r="BE146" i="2"/>
  <c r="BE152" i="2"/>
  <c r="BE160" i="2"/>
  <c r="BE123" i="2"/>
  <c r="BE132" i="2"/>
  <c r="BE137" i="2"/>
  <c r="BE138" i="2"/>
  <c r="BE139" i="2"/>
  <c r="BE149" i="2"/>
  <c r="BE151" i="2"/>
  <c r="BE153" i="2"/>
  <c r="BE159" i="2"/>
  <c r="F37" i="2"/>
  <c r="BD95" i="1" s="1"/>
  <c r="F37" i="3"/>
  <c r="BD96" i="1"/>
  <c r="F34" i="3"/>
  <c r="BA96" i="1"/>
  <c r="F37" i="5"/>
  <c r="BD98" i="1" s="1"/>
  <c r="F34" i="6"/>
  <c r="BA99" i="1"/>
  <c r="F34" i="2"/>
  <c r="BA95" i="1" s="1"/>
  <c r="J34" i="2"/>
  <c r="AW95" i="1"/>
  <c r="J34" i="3"/>
  <c r="AW96" i="1"/>
  <c r="J34" i="5"/>
  <c r="AW98" i="1" s="1"/>
  <c r="F36" i="5"/>
  <c r="BC98" i="1"/>
  <c r="F35" i="2"/>
  <c r="BB95" i="1" s="1"/>
  <c r="F36" i="3"/>
  <c r="BC96" i="1" s="1"/>
  <c r="J34" i="4"/>
  <c r="AW97" i="1"/>
  <c r="F35" i="5"/>
  <c r="BB98" i="1" s="1"/>
  <c r="F37" i="6"/>
  <c r="BD99" i="1" s="1"/>
  <c r="F36" i="6"/>
  <c r="BC99" i="1"/>
  <c r="F36" i="2"/>
  <c r="BC95" i="1" s="1"/>
  <c r="F35" i="3"/>
  <c r="BB96" i="1"/>
  <c r="F34" i="5"/>
  <c r="BA98" i="1" s="1"/>
  <c r="J34" i="6"/>
  <c r="AW99" i="1" s="1"/>
  <c r="F35" i="6"/>
  <c r="BB99" i="1" s="1"/>
  <c r="J122" i="2" l="1"/>
  <c r="J98" i="2" s="1"/>
  <c r="P130" i="3"/>
  <c r="P129" i="3"/>
  <c r="AU96" i="1"/>
  <c r="T121" i="2"/>
  <c r="T120" i="2" s="1"/>
  <c r="T130" i="3"/>
  <c r="T129" i="3" s="1"/>
  <c r="T121" i="5"/>
  <c r="T120" i="5"/>
  <c r="P121" i="2"/>
  <c r="P120" i="2"/>
  <c r="AU95" i="1" s="1"/>
  <c r="P121" i="5"/>
  <c r="P120" i="5" s="1"/>
  <c r="AU98" i="1" s="1"/>
  <c r="R130" i="3"/>
  <c r="R129" i="3" s="1"/>
  <c r="BK130" i="3"/>
  <c r="J130" i="3"/>
  <c r="J97" i="3"/>
  <c r="BK119" i="4"/>
  <c r="J119" i="4"/>
  <c r="J97" i="4"/>
  <c r="BK117" i="6"/>
  <c r="J117" i="6"/>
  <c r="J30" i="6" s="1"/>
  <c r="AG99" i="1" s="1"/>
  <c r="BK121" i="5"/>
  <c r="J121" i="5" s="1"/>
  <c r="J97" i="5" s="1"/>
  <c r="BK120" i="2"/>
  <c r="J120" i="2"/>
  <c r="J96" i="2"/>
  <c r="J33" i="2"/>
  <c r="AV95" i="1" s="1"/>
  <c r="AT95" i="1" s="1"/>
  <c r="F33" i="2"/>
  <c r="AZ95" i="1" s="1"/>
  <c r="J33" i="3"/>
  <c r="AV96" i="1"/>
  <c r="AT96" i="1"/>
  <c r="AT97" i="1"/>
  <c r="J33" i="5"/>
  <c r="AV98" i="1"/>
  <c r="AT98" i="1"/>
  <c r="J33" i="6"/>
  <c r="AV99" i="1" s="1"/>
  <c r="AT99" i="1" s="1"/>
  <c r="BC94" i="1"/>
  <c r="W32" i="1"/>
  <c r="BB94" i="1"/>
  <c r="AX94" i="1"/>
  <c r="F33" i="3"/>
  <c r="AZ96" i="1"/>
  <c r="F33" i="4"/>
  <c r="AZ97" i="1"/>
  <c r="F33" i="5"/>
  <c r="AZ98" i="1" s="1"/>
  <c r="F33" i="6"/>
  <c r="AZ99" i="1"/>
  <c r="BD94" i="1"/>
  <c r="W33" i="1"/>
  <c r="BA94" i="1"/>
  <c r="AW94" i="1" s="1"/>
  <c r="AK30" i="1" s="1"/>
  <c r="AN99" i="1" l="1"/>
  <c r="BK120" i="5"/>
  <c r="J120" i="5"/>
  <c r="BK118" i="4"/>
  <c r="J118" i="4"/>
  <c r="J96" i="4"/>
  <c r="BK129" i="3"/>
  <c r="J129" i="3"/>
  <c r="J96" i="3"/>
  <c r="J96" i="6"/>
  <c r="J39" i="6"/>
  <c r="AU94" i="1"/>
  <c r="W30" i="1"/>
  <c r="AY94" i="1"/>
  <c r="J30" i="5"/>
  <c r="AG98" i="1"/>
  <c r="J30" i="2"/>
  <c r="AG95" i="1" s="1"/>
  <c r="W31" i="1"/>
  <c r="AZ94" i="1"/>
  <c r="AV94" i="1" s="1"/>
  <c r="AK29" i="1" s="1"/>
  <c r="J39" i="5" l="1"/>
  <c r="J96" i="5"/>
  <c r="J39" i="2"/>
  <c r="AN95" i="1"/>
  <c r="AN98" i="1"/>
  <c r="J30" i="3"/>
  <c r="AG96" i="1"/>
  <c r="AN96" i="1"/>
  <c r="J30" i="4"/>
  <c r="AG97" i="1"/>
  <c r="W29" i="1"/>
  <c r="AT94" i="1"/>
  <c r="J39" i="3" l="1"/>
  <c r="J39" i="4"/>
  <c r="AN97" i="1"/>
  <c r="AG94" i="1"/>
  <c r="AK26" i="1"/>
  <c r="AK35" i="1" s="1"/>
  <c r="AN94" i="1" l="1"/>
</calcChain>
</file>

<file path=xl/sharedStrings.xml><?xml version="1.0" encoding="utf-8"?>
<sst xmlns="http://schemas.openxmlformats.org/spreadsheetml/2006/main" count="2965" uniqueCount="626">
  <si>
    <t>Export Komplet</t>
  </si>
  <si>
    <t/>
  </si>
  <si>
    <t>2.0</t>
  </si>
  <si>
    <t>False</t>
  </si>
  <si>
    <t>{ba930483-f8f6-4069-aa8d-def7eec7bd6a}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</si>
  <si>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</si>
  <si>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</si>
  <si>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</si>
  <si>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</si>
  <si>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</si>
  <si>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</si>
  <si>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</si>
  <si>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</si>
  <si>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</si>
  <si>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20230525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</si>
  <si>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</si>
  <si>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</si>
  <si>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NPK a.s. Chrudimská nemocnice, rozšíření parkovacích ploch</t>
  </si>
  <si>
    <t>KSO:</t>
  </si>
  <si>
    <t>CC-CZ:</t>
  </si>
  <si>
    <t>Místo:</t>
  </si>
  <si>
    <t>Chrudim</t>
  </si>
  <si>
    <t>Datum:</t>
  </si>
  <si>
    <t>15. 11. 2023</t>
  </si>
  <si>
    <t>Zadavatel:</t>
  </si>
  <si>
    <t>IČ:</t>
  </si>
  <si>
    <t>Pardubický kraj Pardubice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</si>
  <si>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</si>
  <si>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</si>
  <si>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</si>
  <si>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</si>
  <si>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</si>
  <si>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</si>
  <si>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</si>
  <si>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Hynek Seiner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</si>
  <si>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</si>
  <si>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</si>
  <si>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</si>
  <si>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</si>
  <si>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</si>
  <si>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</si>
  <si>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</si>
  <si>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</si>
  <si>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</si>
  <si>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</si>
  <si>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</si>
  <si>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</si>
  <si>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</si>
  <si>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</si>
  <si>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</si>
  <si>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</si>
  <si>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</si>
  <si>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</si>
  <si>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</si>
  <si>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</si>
  <si>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</si>
  <si>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</si>
  <si>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</si>
  <si>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</si>
  <si>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</si>
  <si>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</si>
  <si>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</si>
  <si>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</si>
  <si>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</si>
  <si>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</si>
  <si>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</si>
  <si>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</si>
  <si>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</si>
  <si>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</si>
  <si>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</si>
  <si>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</si>
  <si>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</si>
  <si>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</si>
  <si>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</si>
  <si>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</si>
  <si>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</si>
  <si>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</si>
  <si>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</si>
  <si>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</si>
  <si>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</si>
  <si>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</si>
  <si>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SO-001</t>
  </si>
  <si>
    <t>Bourání a příprava území</t>
  </si>
  <si>
    <t>STA</t>
  </si>
  <si>
    <t>1</t>
  </si>
  <si>
    <t>{1d0b1428-65ba-440c-836c-a451bba77177}</t>
  </si>
  <si>
    <t>2</t>
  </si>
  <si>
    <t>SO-101</t>
  </si>
  <si>
    <t>Komunikace</t>
  </si>
  <si>
    <t>{b59687c3-0449-4de7-9cb0-f57d185475d8}</t>
  </si>
  <si>
    <t>SO-401</t>
  </si>
  <si>
    <t>Vnořený rozpočet VO -PC</t>
  </si>
  <si>
    <t>{6fa3dbf3-23ae-4353-8cf9-9e7ec432af6b}</t>
  </si>
  <si>
    <t>SO-801</t>
  </si>
  <si>
    <t>Ohumusování a výsadba stromů</t>
  </si>
  <si>
    <t>{0c1d179b-27e6-4d60-ae10-677cc1107442}</t>
  </si>
  <si>
    <t>VRN</t>
  </si>
  <si>
    <t>Vedlejší rozpočtové náklady</t>
  </si>
  <si>
    <t>{f9cba3fd-af5a-4748-abcb-1109668d7de3}</t>
  </si>
  <si>
    <t>KRYCÍ LIST SOUPISU PRACÍ</t>
  </si>
  <si>
    <t>Objekt:</t>
  </si>
  <si>
    <t>SO-001 - Bourání a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</si>
  <si>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</si>
  <si>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</si>
  <si>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</si>
  <si>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</si>
  <si>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</si>
  <si>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</si>
  <si>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</si>
  <si>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96 - Bourání konstrukcí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</si>
  <si>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</si>
  <si>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</si>
  <si>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</si>
  <si>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</si>
  <si>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</si>
  <si>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</si>
  <si>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</si>
  <si>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</si>
  <si>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</si>
  <si>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</si>
  <si>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</si>
  <si>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</si>
  <si>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</si>
  <si>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</si>
  <si>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</si>
  <si>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</si>
  <si>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</si>
  <si>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</si>
  <si>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</si>
  <si>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112151355</t>
  </si>
  <si>
    <t>Kácení stromu s postupným spouštěním koruny a kmene D přes 0,5 do 0,6 m</t>
  </si>
  <si>
    <t>kus</t>
  </si>
  <si>
    <t>CS ÚRS 2023 02</t>
  </si>
  <si>
    <t>4</t>
  </si>
  <si>
    <t>-1487286336</t>
  </si>
  <si>
    <t>112251103</t>
  </si>
  <si>
    <t>Odstranění pařezů průměru přes 500 do 700 mm</t>
  </si>
  <si>
    <t>1965659676</t>
  </si>
  <si>
    <t>3</t>
  </si>
  <si>
    <t>162201403</t>
  </si>
  <si>
    <t>Vodorovné přemístění větví stromů listnatých do 1 km D kmene přes 500 do 700 mm</t>
  </si>
  <si>
    <t>1762568275</t>
  </si>
  <si>
    <t>162201407</t>
  </si>
  <si>
    <t>Vodorovné přemístění větví stromů jehličnatých do 1 km D kmene přes 500 do 700 mm</t>
  </si>
  <si>
    <t>1995886432</t>
  </si>
  <si>
    <t>5</t>
  </si>
  <si>
    <t>162301953</t>
  </si>
  <si>
    <t>Příplatek k vodorovnému přemístění kmenů stromů listnatých D kmene přes 500 do 700 mm ZKD 1 km</t>
  </si>
  <si>
    <t>-71776745</t>
  </si>
  <si>
    <t>6</t>
  </si>
  <si>
    <t>162301963</t>
  </si>
  <si>
    <t>Příplatek k vodorovnému přemístění kmenů stromů jehličnatých D kmene přes 500 do 700 mm ZKD 1 km</t>
  </si>
  <si>
    <t>-320122505</t>
  </si>
  <si>
    <t>7</t>
  </si>
  <si>
    <t>162301974</t>
  </si>
  <si>
    <t>Příplatek k vodorovnému přemístění pařezů D přes 700 do 900 mm ZKD 1 km</t>
  </si>
  <si>
    <t>-475703921</t>
  </si>
  <si>
    <t>8</t>
  </si>
  <si>
    <t>122251105</t>
  </si>
  <si>
    <t>Odkopávky a prokopávky nezapažené v hornině třídy těžitelnosti I skupiny 3 objem do 1000 m3 strojně</t>
  </si>
  <si>
    <t>m3</t>
  </si>
  <si>
    <t>-1268573240</t>
  </si>
  <si>
    <t>9</t>
  </si>
  <si>
    <t>162751117</t>
  </si>
  <si>
    <t>Vodorovné přemístění přes 9 000 do 10000 m výkopku/sypaniny z horniny třídy těžitelnosti I skupiny 1 až 3</t>
  </si>
  <si>
    <t>2098685413</t>
  </si>
  <si>
    <t>10</t>
  </si>
  <si>
    <t>167151111</t>
  </si>
  <si>
    <t>Nakládání výkopku z hornin třídy těžitelnosti I skupiny 1 až 3 přes 100 m3</t>
  </si>
  <si>
    <t>527351615</t>
  </si>
  <si>
    <t>11</t>
  </si>
  <si>
    <t>171201233</t>
  </si>
  <si>
    <t>Poplatek za uložení zeminy a kamení na recyklační skládce (skládkovné) kód odpadu 17 05 04</t>
  </si>
  <si>
    <t>1971397443</t>
  </si>
  <si>
    <t>12</t>
  </si>
  <si>
    <t>171251201</t>
  </si>
  <si>
    <t>Uložení sypaniny na skládky nebo meziskládky</t>
  </si>
  <si>
    <t>-297721811</t>
  </si>
  <si>
    <t>13</t>
  </si>
  <si>
    <t>111211101</t>
  </si>
  <si>
    <t>Odstranění křovin a stromů průměru kmene do 100 mm i s kořeny sklonu terénu do 1:5 ručně</t>
  </si>
  <si>
    <t>m2</t>
  </si>
  <si>
    <t>-747176959</t>
  </si>
  <si>
    <t>14</t>
  </si>
  <si>
    <t>111301111</t>
  </si>
  <si>
    <t>Sejmutí drnu tl do 100 mm s přemístěním do 50 m nebo naložením na dopravní prostředek</t>
  </si>
  <si>
    <t>921037638</t>
  </si>
  <si>
    <t>167102111</t>
  </si>
  <si>
    <t>Nakládání drnu ze skládky</t>
  </si>
  <si>
    <t>-78826765</t>
  </si>
  <si>
    <t>16</t>
  </si>
  <si>
    <t>162702111</t>
  </si>
  <si>
    <t>Vodorovné přemístění drnu bez naložení se složením přes 5000 do 6000 m</t>
  </si>
  <si>
    <t>1051765615</t>
  </si>
  <si>
    <t>17</t>
  </si>
  <si>
    <t>997013811</t>
  </si>
  <si>
    <t>Poplatek za uložení na skládce (skládkovné) stavebního odpadu dřevěného kód odpadu 17 02 01</t>
  </si>
  <si>
    <t>t</t>
  </si>
  <si>
    <t>-61590638</t>
  </si>
  <si>
    <t>VV</t>
  </si>
  <si>
    <t>10*0,3*0,3*3,14*12*0,55</t>
  </si>
  <si>
    <t>Součet</t>
  </si>
  <si>
    <t>18</t>
  </si>
  <si>
    <t>181951112</t>
  </si>
  <si>
    <t>Úprava pláně v hornině třídy těžitelnosti I skupiny 1 až 3 se zhutněním strojně</t>
  </si>
  <si>
    <t>2087026147</t>
  </si>
  <si>
    <t>96</t>
  </si>
  <si>
    <t>Bourání konstrukcí</t>
  </si>
  <si>
    <t>19</t>
  </si>
  <si>
    <t>113107162</t>
  </si>
  <si>
    <t>Odstranění podkladu z kameniva drceného tl přes 100 do 200 mm strojně pl přes 50 do 200 m2</t>
  </si>
  <si>
    <t>-1221257665</t>
  </si>
  <si>
    <t>20</t>
  </si>
  <si>
    <t>113107171</t>
  </si>
  <si>
    <t>Odstranění podkladu z betonu prostého tl přes 100 do 150 mm strojně pl přes 50 do 200 m2</t>
  </si>
  <si>
    <t>-433561222</t>
  </si>
  <si>
    <t>767132811</t>
  </si>
  <si>
    <t>Demontáž příček šroubovaných do suti</t>
  </si>
  <si>
    <t>112709185</t>
  </si>
  <si>
    <t>22</t>
  </si>
  <si>
    <t>961044111</t>
  </si>
  <si>
    <t>Bourání základů z betonu prostého</t>
  </si>
  <si>
    <t>-235365499</t>
  </si>
  <si>
    <t>167*0,5</t>
  </si>
  <si>
    <t>23</t>
  </si>
  <si>
    <t>113107182</t>
  </si>
  <si>
    <t>Odstranění podkladu živičného tl přes 50 do 100 mm strojně pl přes 50 do 200 m2</t>
  </si>
  <si>
    <t>-500588696</t>
  </si>
  <si>
    <t>997</t>
  </si>
  <si>
    <t>Přesun sutě</t>
  </si>
  <si>
    <t>24</t>
  </si>
  <si>
    <t>997221551</t>
  </si>
  <si>
    <t>Vodorovná doprava suti ze sypkých materiálů do 1 km</t>
  </si>
  <si>
    <t>2004461758</t>
  </si>
  <si>
    <t>25</t>
  </si>
  <si>
    <t>997221579</t>
  </si>
  <si>
    <t>Příplatek ZKD 1 km u vodorovné dopravy vybouraných hmot</t>
  </si>
  <si>
    <t>1382137102</t>
  </si>
  <si>
    <t>26</t>
  </si>
  <si>
    <t>997221611</t>
  </si>
  <si>
    <t>Nakládání suti na dopravní prostředky pro vodorovnou dopravu</t>
  </si>
  <si>
    <t>1189484659</t>
  </si>
  <si>
    <t>27</t>
  </si>
  <si>
    <t>997013861</t>
  </si>
  <si>
    <t>Poplatek za uložení stavebního odpadu na recyklační skládce (skládkovné) z prostého betonu kód odpadu 17 01 01</t>
  </si>
  <si>
    <t>-1849587934</t>
  </si>
  <si>
    <t>45,5</t>
  </si>
  <si>
    <t>167</t>
  </si>
  <si>
    <t>28</t>
  </si>
  <si>
    <t>997013871</t>
  </si>
  <si>
    <t>Poplatek za uložení stavebního odpadu na recyklační skládce (skládkovné) směsného stavebního a demoličního kód odpadu 17 09 04</t>
  </si>
  <si>
    <t>999186877</t>
  </si>
  <si>
    <t>29</t>
  </si>
  <si>
    <t>997013873</t>
  </si>
  <si>
    <t>Poplatek za uložení stavebního odpadu na recyklační skládce (skládkovné) zeminy a kamení zatříděného do Katalogu odpadů pod kódem 17 05 04</t>
  </si>
  <si>
    <t>922745695</t>
  </si>
  <si>
    <t>30</t>
  </si>
  <si>
    <t>997013875</t>
  </si>
  <si>
    <t>Poplatek za uložení stavebního odpadu na recyklační skládce (skládkovné) asfaltového bez obsahu dehtu zatříděného do Katalogu odpadů pod kódem 17 03 02</t>
  </si>
  <si>
    <t>-134030359</t>
  </si>
  <si>
    <t>SO-101 - Komunikace</t>
  </si>
  <si>
    <t xml:space="preserve">    5 - Komunikace pozemní </t>
  </si>
  <si>
    <t xml:space="preserve">    501 - Komunikace pozemní zatravňovací</t>
  </si>
  <si>
    <t xml:space="preserve">    56 - Asfaltová komunikace celá skladba</t>
  </si>
  <si>
    <t xml:space="preserve">    59 - Komunikace  zámková tl.6 cm</t>
  </si>
  <si>
    <t xml:space="preserve">    596 - Komunikace  zámková tl.8 cm</t>
  </si>
  <si>
    <t xml:space="preserve">    916 - Obruby chodníkové</t>
  </si>
  <si>
    <t xml:space="preserve">    917 - Obruby silniční</t>
  </si>
  <si>
    <t xml:space="preserve">    89 - Uliční vpustě</t>
  </si>
  <si>
    <t xml:space="preserve">    8 - Trubní vedení</t>
  </si>
  <si>
    <t xml:space="preserve">    894 - Kanaliační šachta</t>
  </si>
  <si>
    <t xml:space="preserve">    912 - Dopravní značení</t>
  </si>
  <si>
    <t xml:space="preserve">    998 - Přesun hmot</t>
  </si>
  <si>
    <t xml:space="preserve">Komunikace pozemní </t>
  </si>
  <si>
    <t>561011121</t>
  </si>
  <si>
    <t>Zřízení podkladu ze zeminy upravené vápnem, cementem, směsnými pojivy tl do 150 mm pl přes 1000 do 5000 m2</t>
  </si>
  <si>
    <t>1743219416</t>
  </si>
  <si>
    <t>M</t>
  </si>
  <si>
    <t>58530170</t>
  </si>
  <si>
    <t>vápno nehašené CL 90-Q pro úpravu zemin standardní</t>
  </si>
  <si>
    <t>836760682</t>
  </si>
  <si>
    <t>2066*0,015</t>
  </si>
  <si>
    <t>213141111</t>
  </si>
  <si>
    <t>Zřízení vrstvy z geotextilie v rovině nebo ve sklonu do 1:5 š do 3 m</t>
  </si>
  <si>
    <t>-785930677</t>
  </si>
  <si>
    <t>69311225</t>
  </si>
  <si>
    <t>geotextilie netkaná separační, ochranná, filtrační, drenážní PES 100g/m2</t>
  </si>
  <si>
    <t>2049864560</t>
  </si>
  <si>
    <t>2066*1,1845 'Přepočtené koeficientem množství</t>
  </si>
  <si>
    <t>501</t>
  </si>
  <si>
    <t>Komunikace pozemní zatravňovací</t>
  </si>
  <si>
    <t>564801112</t>
  </si>
  <si>
    <t>Podklad ze štěrkodrtě ŠD plochy přes 100 m2 tl 40 mm</t>
  </si>
  <si>
    <t>CS ÚRS 2023 02(1)</t>
  </si>
  <si>
    <t>1153540899</t>
  </si>
  <si>
    <t>5648711161</t>
  </si>
  <si>
    <t>Podklad ze štěrkodrtě ŠD tl. 300 mm</t>
  </si>
  <si>
    <t>-1609880371</t>
  </si>
  <si>
    <t>596412210</t>
  </si>
  <si>
    <t>Kladení dlažby z vegetačních tvárnic pozemních komunikací tl 80 mm pl do 50 m2</t>
  </si>
  <si>
    <t>1423642280</t>
  </si>
  <si>
    <t>BTB.21201</t>
  </si>
  <si>
    <t>dlažba vegetační  60x40x8cm červená</t>
  </si>
  <si>
    <t>-1306572447</t>
  </si>
  <si>
    <t>596412213</t>
  </si>
  <si>
    <t>Kladení dlažby z vegetačních tvárnic pozemních komunikací tl 80 mm pl přes 300 m2</t>
  </si>
  <si>
    <t>-270627324</t>
  </si>
  <si>
    <t>59246016</t>
  </si>
  <si>
    <t>dlažba plošná betonová vegetační 600x400x80mm šedá</t>
  </si>
  <si>
    <t>CS ÚRS 2020 02</t>
  </si>
  <si>
    <t>-2064084017</t>
  </si>
  <si>
    <t>994*1,01 'Přepočtené koeficientem množství</t>
  </si>
  <si>
    <t>56</t>
  </si>
  <si>
    <t>Asfaltová komunikace celá skladba</t>
  </si>
  <si>
    <t>577134131</t>
  </si>
  <si>
    <t>Asfaltový beton vrstva obrusná ACO 11 (ABS) tř. I tl 40 mm š do 3 m z modifikovaného asfaltu</t>
  </si>
  <si>
    <t>-1504284693</t>
  </si>
  <si>
    <t>564861011</t>
  </si>
  <si>
    <t>Podklad ze štěrkodrtě ŠD plochy do 100 m2 tl 200 mm</t>
  </si>
  <si>
    <t>944983985</t>
  </si>
  <si>
    <t>567122114</t>
  </si>
  <si>
    <t>Podklad ze směsi stmelené cementem SC C 8/10 (KSC I) tl 150 mm</t>
  </si>
  <si>
    <t>-861084908</t>
  </si>
  <si>
    <t>565135111</t>
  </si>
  <si>
    <t>Asfaltový beton vrstva podkladní ACP 16 (obalované kamenivo OKS) tl 50 mm š do 3 m</t>
  </si>
  <si>
    <t>1602447893</t>
  </si>
  <si>
    <t>573111112</t>
  </si>
  <si>
    <t>Postřik živičný infiltrační s posypem z asfaltu množství 1 kg/m2</t>
  </si>
  <si>
    <t>1267421676</t>
  </si>
  <si>
    <t>573211109</t>
  </si>
  <si>
    <t>Postřik živičný spojovací z asfaltu v množství 0,50 kg/m2</t>
  </si>
  <si>
    <t>2105532878</t>
  </si>
  <si>
    <t>59</t>
  </si>
  <si>
    <t>Komunikace  zámková tl.6 cm</t>
  </si>
  <si>
    <t>564801011</t>
  </si>
  <si>
    <t>Podklad ze štěrkodrtě ŠD plochy do 100 m2 tl 30 mm</t>
  </si>
  <si>
    <t>-1278084540</t>
  </si>
  <si>
    <t>218046568</t>
  </si>
  <si>
    <t>596211110</t>
  </si>
  <si>
    <t>Kladení zámkové dlažby komunikací pro pěší ručně tl 60 mm skupiny A pl do 50 m2</t>
  </si>
  <si>
    <t>-1256526516</t>
  </si>
  <si>
    <t>BET.K06N02</t>
  </si>
  <si>
    <t>-463745311</t>
  </si>
  <si>
    <t>596211111</t>
  </si>
  <si>
    <t>Kladení zámkové dlažby komunikací pro pěší ručně tl 60 mm skupiny A pl přes 50 do 100 m2</t>
  </si>
  <si>
    <t>-1307240087</t>
  </si>
  <si>
    <t>59245018</t>
  </si>
  <si>
    <t>dlažba tvar obdélník betonová 200x100x60mm přírodní</t>
  </si>
  <si>
    <t>CS ÚRS 2022 01</t>
  </si>
  <si>
    <t>-1803689543</t>
  </si>
  <si>
    <t>90*1,01</t>
  </si>
  <si>
    <t>90,9*1,01 'Přepočtené koeficientem množství</t>
  </si>
  <si>
    <t>596</t>
  </si>
  <si>
    <t>Komunikace  zámková tl.8 cm</t>
  </si>
  <si>
    <t>-1638539834</t>
  </si>
  <si>
    <t>564861111</t>
  </si>
  <si>
    <t>Podklad ze štěrkodrtě ŠD plochy přes 100 m2 tl 200 mm</t>
  </si>
  <si>
    <t>1880298393</t>
  </si>
  <si>
    <t>677565991</t>
  </si>
  <si>
    <t>596211213</t>
  </si>
  <si>
    <t>Kladení zámkové dlažby komunikací pro pěší ručně tl 80 mm skupiny A pl přes 300 m2</t>
  </si>
  <si>
    <t>460823268</t>
  </si>
  <si>
    <t>59245020</t>
  </si>
  <si>
    <t>dlažba tvar obdélník betonová 200x100x80mm přírodní</t>
  </si>
  <si>
    <t>-1250230473</t>
  </si>
  <si>
    <t>880*1,01</t>
  </si>
  <si>
    <t>888,8*1,01 'Přepočtené koeficientem množství</t>
  </si>
  <si>
    <t>916</t>
  </si>
  <si>
    <t>Obruby chodníkové</t>
  </si>
  <si>
    <t>916231213</t>
  </si>
  <si>
    <t>Osazení chodníkového obrubníku betonového stojatého s boční opěrou do lože z betonu prostého</t>
  </si>
  <si>
    <t>m</t>
  </si>
  <si>
    <t>570964051</t>
  </si>
  <si>
    <t>59217023</t>
  </si>
  <si>
    <t>obrubník betonový chodníkový 1000x150x250mm</t>
  </si>
  <si>
    <t>1653142260</t>
  </si>
  <si>
    <t>95*1,01</t>
  </si>
  <si>
    <t>917</t>
  </si>
  <si>
    <t>Obruby silniční</t>
  </si>
  <si>
    <t>916131113</t>
  </si>
  <si>
    <t>Osazení silničního obrubníku betonového ležatého s boční opěrou do lože z betonu prostého</t>
  </si>
  <si>
    <t>-792181907</t>
  </si>
  <si>
    <t>31</t>
  </si>
  <si>
    <t>59217031</t>
  </si>
  <si>
    <t>obrubník betonový silniční 1000x150x250mm</t>
  </si>
  <si>
    <t>CS ÚRS 2021 02</t>
  </si>
  <si>
    <t>-2005074177</t>
  </si>
  <si>
    <t>410*1,02 'Přepočtené koeficientem množství</t>
  </si>
  <si>
    <t>89</t>
  </si>
  <si>
    <t>Uliční vpustě</t>
  </si>
  <si>
    <t>32</t>
  </si>
  <si>
    <t>895941101</t>
  </si>
  <si>
    <t>Osazení vpusti kanalizační horské z betonových dílců rozměru 600/600 mm</t>
  </si>
  <si>
    <t>1931851389</t>
  </si>
  <si>
    <t>33</t>
  </si>
  <si>
    <t>59223826</t>
  </si>
  <si>
    <t>vpusť uliční skruž betonová 590x500x50mm</t>
  </si>
  <si>
    <t>CS ÚRS 2021 01</t>
  </si>
  <si>
    <t>762464702</t>
  </si>
  <si>
    <t>34</t>
  </si>
  <si>
    <t>592238740</t>
  </si>
  <si>
    <t>koš pozink. C3 DIN 4052, vysoký, pro rám 500/300</t>
  </si>
  <si>
    <t>-1063801422</t>
  </si>
  <si>
    <t>35</t>
  </si>
  <si>
    <t>592238500</t>
  </si>
  <si>
    <t>dno betonové pro uliční vpusť s výtokovým otvorem TBV 600/400 B</t>
  </si>
  <si>
    <t>-1181788601</t>
  </si>
  <si>
    <t>36</t>
  </si>
  <si>
    <t>895941351</t>
  </si>
  <si>
    <t>Osazení vpusti uliční DN 500 z betonových dílců skruž horní pro čtvercovou vtokovou mříž</t>
  </si>
  <si>
    <t>1929709579</t>
  </si>
  <si>
    <t>37</t>
  </si>
  <si>
    <t>59223250</t>
  </si>
  <si>
    <t>mříž vtoková litinová k uliční vpusti C250/D400 300x500mm</t>
  </si>
  <si>
    <t>CS ÚRS 2023 01</t>
  </si>
  <si>
    <t>-526604124</t>
  </si>
  <si>
    <t>Trubní vedení</t>
  </si>
  <si>
    <t>38</t>
  </si>
  <si>
    <t>133251102</t>
  </si>
  <si>
    <t>Hloubení šachet nezapažených v hornině třídy těžitelnosti I skupiny 3 objem do 50 m3</t>
  </si>
  <si>
    <t>622016767</t>
  </si>
  <si>
    <t>6,0*3,0*1,0*2</t>
  </si>
  <si>
    <t>Součet vsakovací objekty</t>
  </si>
  <si>
    <t>39</t>
  </si>
  <si>
    <t>211571121</t>
  </si>
  <si>
    <t>Výplň odvodňovacích žeber nebo trativodů kamenivem drobným těženým</t>
  </si>
  <si>
    <t>-71114453</t>
  </si>
  <si>
    <t>40</t>
  </si>
  <si>
    <t>132251103</t>
  </si>
  <si>
    <t>Hloubení rýh nezapažených š do 800 mm v hornině třídy těžitelnosti I skupiny 3 objem do 100 m3 strojně</t>
  </si>
  <si>
    <t>-816416831</t>
  </si>
  <si>
    <t>20*0,8*1,5</t>
  </si>
  <si>
    <t>Mezisoučet přípojky do trativodu</t>
  </si>
  <si>
    <t>125*0,4*0,8</t>
  </si>
  <si>
    <t>Mezisoučet trativod ve výkopu</t>
  </si>
  <si>
    <t>41</t>
  </si>
  <si>
    <t>211531111</t>
  </si>
  <si>
    <t>Výplň odvodňovacích žeber nebo trativodů kamenivem hrubým drceným frakce 16 až 63 mm</t>
  </si>
  <si>
    <t>1878259666</t>
  </si>
  <si>
    <t>0,4*0,8*125</t>
  </si>
  <si>
    <t>Součet trativod</t>
  </si>
  <si>
    <t>42</t>
  </si>
  <si>
    <t>167151101</t>
  </si>
  <si>
    <t>Nakládání výkopku z hornin třídy těžitelnosti I skupiny 1 až 3 do 100 m3</t>
  </si>
  <si>
    <t>275300438</t>
  </si>
  <si>
    <t>43</t>
  </si>
  <si>
    <t>555064279</t>
  </si>
  <si>
    <t>44</t>
  </si>
  <si>
    <t>171201201</t>
  </si>
  <si>
    <t>-1670348690</t>
  </si>
  <si>
    <t>45</t>
  </si>
  <si>
    <t>171201212</t>
  </si>
  <si>
    <t>Poplatek za uložení odpadu ze sypaniny na skládce (skládkovné)</t>
  </si>
  <si>
    <t>2075854278</t>
  </si>
  <si>
    <t>46</t>
  </si>
  <si>
    <t>721171907</t>
  </si>
  <si>
    <t>Potrubí z PP vsazení odbočky do hrdla DN 160</t>
  </si>
  <si>
    <t>1669138416</t>
  </si>
  <si>
    <t>47</t>
  </si>
  <si>
    <t>721171917</t>
  </si>
  <si>
    <t>Potrubí z PP propojení potrubí DN 160</t>
  </si>
  <si>
    <t>-1483131328</t>
  </si>
  <si>
    <t>48</t>
  </si>
  <si>
    <t>871315221</t>
  </si>
  <si>
    <t>Kanalizační potrubí z tvrdého PVC jednovrstvé tuhost třídy SN8 DN 160</t>
  </si>
  <si>
    <t>3008754</t>
  </si>
  <si>
    <t>49</t>
  </si>
  <si>
    <t>721290112</t>
  </si>
  <si>
    <t>Zkouška těsnosti potrubí kanalizace vodou DN 150/DN 200</t>
  </si>
  <si>
    <t>-583781326</t>
  </si>
  <si>
    <t>894</t>
  </si>
  <si>
    <t>Kanaliační šachta</t>
  </si>
  <si>
    <t>50</t>
  </si>
  <si>
    <t>133251101</t>
  </si>
  <si>
    <t>Hloubení šachet nezapažených v hornině třídy těžitelnosti I skupiny 3 objem do 20 m3</t>
  </si>
  <si>
    <t>1682403277</t>
  </si>
  <si>
    <t>1,2*1,2*2,4*2</t>
  </si>
  <si>
    <t>Součet pro šachtu</t>
  </si>
  <si>
    <t>51</t>
  </si>
  <si>
    <t>174151101</t>
  </si>
  <si>
    <t>Zásyp jam, šachet rýh nebo kolem objektů sypaninou se zhutněním</t>
  </si>
  <si>
    <t>-1863997893</t>
  </si>
  <si>
    <t>1,2*1,2*2,0*2</t>
  </si>
  <si>
    <t>-0,6*0,6*3,14*2,0</t>
  </si>
  <si>
    <t>52</t>
  </si>
  <si>
    <t>1429246379</t>
  </si>
  <si>
    <t>6,912-3,499</t>
  </si>
  <si>
    <t>53</t>
  </si>
  <si>
    <t>235972658</t>
  </si>
  <si>
    <t>54</t>
  </si>
  <si>
    <t>1392299632</t>
  </si>
  <si>
    <t>55</t>
  </si>
  <si>
    <t>894410101</t>
  </si>
  <si>
    <t>Osazení betonových dílců pro kanalizační šachty DN 1000 šachtové dno výšky 600 mm</t>
  </si>
  <si>
    <t>1799046825</t>
  </si>
  <si>
    <t>59224064</t>
  </si>
  <si>
    <t>dno betonové šachtové kulaté DN 1000x500, 100x65x15cm</t>
  </si>
  <si>
    <t>-1280310424</t>
  </si>
  <si>
    <t>57</t>
  </si>
  <si>
    <t>894410212</t>
  </si>
  <si>
    <t>Osazení betonových dílců pro kanalizační šachty DN 1000 skruž rovná výšky 500 mm</t>
  </si>
  <si>
    <t>-825118592</t>
  </si>
  <si>
    <t>58</t>
  </si>
  <si>
    <t>59224067</t>
  </si>
  <si>
    <t>skruž betonová DN 1000x500, 100x50x12cm</t>
  </si>
  <si>
    <t>118126462</t>
  </si>
  <si>
    <t>894410232</t>
  </si>
  <si>
    <t>Osazení betonových dílců pro kanalizační šachty DN 1000 skruž přechodová (konus)</t>
  </si>
  <si>
    <t>-2077321311</t>
  </si>
  <si>
    <t>60</t>
  </si>
  <si>
    <t>59224312</t>
  </si>
  <si>
    <t>kónus šachetní betonový kapsové plastové stupadlo 100x62,5x58cm</t>
  </si>
  <si>
    <t>1886380513</t>
  </si>
  <si>
    <t>61</t>
  </si>
  <si>
    <t>899104112</t>
  </si>
  <si>
    <t>Osazení poklopů litinových, ocelových nebo železobetonových včetně rámů pro třídu zatížení D400, E600</t>
  </si>
  <si>
    <t>890910381</t>
  </si>
  <si>
    <t>62</t>
  </si>
  <si>
    <t>55241017</t>
  </si>
  <si>
    <t>poklop šachtový litinový kruhový DN 600 bez ventilace tř D400 pro běžný provoz</t>
  </si>
  <si>
    <t>-1606567471</t>
  </si>
  <si>
    <t>912</t>
  </si>
  <si>
    <t>Dopravní značení</t>
  </si>
  <si>
    <t>63</t>
  </si>
  <si>
    <t>912211111</t>
  </si>
  <si>
    <t>Montáž směrového sloupku silničního plastového prosté uložení bez betonového základu</t>
  </si>
  <si>
    <t>-819123742</t>
  </si>
  <si>
    <t>64</t>
  </si>
  <si>
    <t>40445235</t>
  </si>
  <si>
    <t>sloupek pro dopravní značku Al D 60mm v 3,5m</t>
  </si>
  <si>
    <t>1935880381</t>
  </si>
  <si>
    <t>65</t>
  </si>
  <si>
    <t>914111111</t>
  </si>
  <si>
    <t>Montáž svislé dopravní značky do velikosti 1 m2 objímkami na sloupek nebo konzolu</t>
  </si>
  <si>
    <t>-1284161457</t>
  </si>
  <si>
    <t>66</t>
  </si>
  <si>
    <t>40445602</t>
  </si>
  <si>
    <t>výstražné dopravní značky A1-A30, A33 1000mm retroreflexní</t>
  </si>
  <si>
    <t>1985400671</t>
  </si>
  <si>
    <t>1,94174757281554*1,03 'Přepočtené koeficientem množství</t>
  </si>
  <si>
    <t>67</t>
  </si>
  <si>
    <t>915351111</t>
  </si>
  <si>
    <t>Předformátované vodorovné dopravní značení číslice nebo písmeno délky do 1 m</t>
  </si>
  <si>
    <t>-1484712854</t>
  </si>
  <si>
    <t>68</t>
  </si>
  <si>
    <t>915321111</t>
  </si>
  <si>
    <t>Předformátované vodorovné dopravní značení přechod pro chodce</t>
  </si>
  <si>
    <t>279188903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</si>
  <si>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</si>
  <si>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</si>
  <si>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</si>
  <si>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</si>
  <si>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</si>
  <si>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1457251308</t>
  </si>
  <si>
    <t>SO-401 - Vnořený rozpočet VO -PC</t>
  </si>
  <si>
    <t>PSV - Práce a dodávky PSV</t>
  </si>
  <si>
    <t xml:space="preserve">    741 - Elektroinstalace - silnoproud PC</t>
  </si>
  <si>
    <t>PSV</t>
  </si>
  <si>
    <t>Práce a dodávky PSV</t>
  </si>
  <si>
    <t>741</t>
  </si>
  <si>
    <t>Elektroinstalace - silnoproud PC</t>
  </si>
  <si>
    <t>741810002.R</t>
  </si>
  <si>
    <t xml:space="preserve"> Veřejné osvětlení -vnořený rozpočet PC</t>
  </si>
  <si>
    <t>soubor</t>
  </si>
  <si>
    <t>1691160145</t>
  </si>
  <si>
    <t>SO-801 - Ohumusování a výsadba stromů</t>
  </si>
  <si>
    <t xml:space="preserve">    1 - Zemní práce-ohumusování</t>
  </si>
  <si>
    <t xml:space="preserve">    184/4 - Založení trávníku</t>
  </si>
  <si>
    <t>Zemní práce-ohumusování</t>
  </si>
  <si>
    <t>181912112</t>
  </si>
  <si>
    <t>Úprava pláně v hornině třídy těžitelnosti I skupiny 3 se zhutněním ručně</t>
  </si>
  <si>
    <t>-197348480</t>
  </si>
  <si>
    <t>183101214</t>
  </si>
  <si>
    <t>Jamky pro výsadbu s výměnou 50 % půdy zeminy skupiny 1 až 4 obj přes 0,05 do 0,125 m3 v rovině a svahu do 1:5</t>
  </si>
  <si>
    <t>-2105169227</t>
  </si>
  <si>
    <t>10321100</t>
  </si>
  <si>
    <t>zahradní substrát pro výsadbu VL</t>
  </si>
  <si>
    <t>-993523560</t>
  </si>
  <si>
    <t>0,5*0,5*0,5/2*7</t>
  </si>
  <si>
    <t>184004611</t>
  </si>
  <si>
    <t>Výsadba sazenic stromů v jutovém obalu do jamky D 250 mm hl 250 mm bal D do 200 mm</t>
  </si>
  <si>
    <t>-1119223270</t>
  </si>
  <si>
    <t>02650300</t>
  </si>
  <si>
    <t>javor mléč /Acer platanoides/ 20-50cm</t>
  </si>
  <si>
    <t>-1544958361</t>
  </si>
  <si>
    <t>184/4</t>
  </si>
  <si>
    <t>Založení trávníku</t>
  </si>
  <si>
    <t>181351103</t>
  </si>
  <si>
    <t>Rozprostření ornice tl vrstvy do 200 mm pl přes 100 do 500 m2 v rovině nebo ve svahu do 1:5 strojně</t>
  </si>
  <si>
    <t>1306751198</t>
  </si>
  <si>
    <t>-2044075550</t>
  </si>
  <si>
    <t>181411131</t>
  </si>
  <si>
    <t>Založení parkového trávníku výsevem pl do 1000 m2 v rovině a ve svahu do 1:5</t>
  </si>
  <si>
    <t>-2036868360</t>
  </si>
  <si>
    <t>00572410</t>
  </si>
  <si>
    <t>osivo směs travní parková</t>
  </si>
  <si>
    <t>kg</t>
  </si>
  <si>
    <t>906494773</t>
  </si>
  <si>
    <t>-2123473850</t>
  </si>
  <si>
    <t>VRN - Vedlejší rozpočtové náklady</t>
  </si>
  <si>
    <t>030001000</t>
  </si>
  <si>
    <t>Zařízení staveniště</t>
  </si>
  <si>
    <t>%</t>
  </si>
  <si>
    <t>CS ÚRS 2022 02</t>
  </si>
  <si>
    <t>1024</t>
  </si>
  <si>
    <t>-1808537150</t>
  </si>
  <si>
    <t>070001000</t>
  </si>
  <si>
    <t>Provozní vlivy</t>
  </si>
  <si>
    <t>-64467735</t>
  </si>
  <si>
    <t>080001000</t>
  </si>
  <si>
    <t>Další náklady na pracovníky doprava zaměstnanců</t>
  </si>
  <si>
    <t>1296300309</t>
  </si>
  <si>
    <t>012103000</t>
  </si>
  <si>
    <t>Geodetické práce před výstavbou</t>
  </si>
  <si>
    <t>2092927995</t>
  </si>
  <si>
    <t>012303000</t>
  </si>
  <si>
    <t>Geodetické práce po výstavbě</t>
  </si>
  <si>
    <t>-432559924</t>
  </si>
  <si>
    <t>013244000</t>
  </si>
  <si>
    <t>Dokumentace pro provádění stavby</t>
  </si>
  <si>
    <t>-1291285175</t>
  </si>
  <si>
    <t>013254000</t>
  </si>
  <si>
    <t>Dokumentace skutečného provedení stavby</t>
  </si>
  <si>
    <t>597085</t>
  </si>
  <si>
    <t>-1736748567</t>
  </si>
  <si>
    <t>dlažba dle specifikace v PD pro nevidomé 20x10x6cm barevná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</si>
</sst>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5" fillId="0" borderId="22" xfId="0" applyFont="1" applyBorder="1" applyAlignment="1" applyProtection="1">
      <alignment horizontal="left" vertical="center" wrapText="1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0" fillId="0" borderId="10" xfId="0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workbookViewId="0"/>
  </sheetViews>
  <sheetFormatPr defaultRowHeight="15" x14ac:dyDescent="0.2"/>
  <cols>
    <col min="1" max="1" width="8.83203125" customWidth="1"/>
    <col min="2" max="2" width="1.6640625" customWidth="1"/>
    <col min="3" max="3" width="4.5" customWidth="1"/>
    <col min="4" max="33" width="2.83203125" customWidth="1"/>
    <col min="34" max="34" width="3.5" customWidth="1"/>
    <col min="35" max="35" width="42.33203125" customWidth="1"/>
    <col min="36" max="37" width="2.5" customWidth="1"/>
    <col min="38" max="38" width="8.83203125" customWidth="1"/>
    <col min="39" max="39" width="3.5" customWidth="1"/>
    <col min="40" max="40" width="14.33203125" customWidth="1"/>
    <col min="41" max="41" width="8" customWidth="1"/>
    <col min="42" max="42" width="4.5" customWidth="1"/>
    <col min="43" max="43" width="16.6640625" hidden="1" customWidth="1"/>
    <col min="44" max="44" width="14.5" customWidth="1"/>
    <col min="45" max="47" width="27.6640625" hidden="1" customWidth="1"/>
    <col min="48" max="49" width="23.1640625" hidden="1" customWidth="1"/>
    <col min="50" max="51" width="26.6640625" hidden="1" customWidth="1"/>
    <col min="52" max="52" width="23.1640625" hidden="1" customWidth="1"/>
    <col min="53" max="53" width="20.5" hidden="1" customWidth="1"/>
    <col min="54" max="54" width="26.6640625" hidden="1" customWidth="1"/>
    <col min="55" max="55" width="23.1640625" hidden="1" customWidth="1"/>
    <col min="56" max="56" width="20.5" hidden="1" customWidth="1"/>
    <col min="57" max="57" width="71.1640625" customWidth="1"/>
    <col min="71" max="91" width="9.1640625" hidden="1"/>
  </cols>
  <sheetData>
    <row r="1" spans="1:74" ht="11.25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 x14ac:dyDescent="0.2">
      <c r="AR2" s="210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 x14ac:dyDescent="0.2">
      <c r="B5" s="19"/>
      <c r="D5" s="23" t="s">
        <v>13</v>
      </c>
      <c r="K5" s="194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R5" s="19"/>
      <c r="BE5" s="191" t="s">
        <v>15</v>
      </c>
      <c r="BS5" s="16" t="s">
        <v>6</v>
      </c>
    </row>
    <row r="6" spans="1:74" ht="36.950000000000003" customHeight="1" x14ac:dyDescent="0.2">
      <c r="B6" s="19"/>
      <c r="D6" s="25" t="s">
        <v>16</v>
      </c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R6" s="19"/>
      <c r="BE6" s="192"/>
      <c r="BS6" s="16" t="s">
        <v>6</v>
      </c>
    </row>
    <row r="7" spans="1:74" ht="12" customHeight="1" x14ac:dyDescent="0.2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2"/>
      <c r="BS7" s="16" t="s">
        <v>6</v>
      </c>
    </row>
    <row r="8" spans="1:74" ht="12" customHeight="1" x14ac:dyDescent="0.2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2"/>
      <c r="BS8" s="16" t="s">
        <v>6</v>
      </c>
    </row>
    <row r="9" spans="1:74" ht="14.45" customHeight="1" x14ac:dyDescent="0.2">
      <c r="B9" s="19"/>
      <c r="AR9" s="19"/>
      <c r="BE9" s="192"/>
      <c r="BS9" s="16" t="s">
        <v>6</v>
      </c>
    </row>
    <row r="10" spans="1:74" ht="12" customHeight="1" x14ac:dyDescent="0.2">
      <c r="B10" s="19"/>
      <c r="D10" s="26" t="s">
        <v>24</v>
      </c>
      <c r="AK10" s="26" t="s">
        <v>25</v>
      </c>
      <c r="AN10" s="24" t="s">
        <v>1</v>
      </c>
      <c r="AR10" s="19"/>
      <c r="BE10" s="192"/>
      <c r="BS10" s="16" t="s">
        <v>6</v>
      </c>
    </row>
    <row r="11" spans="1:74" ht="18.399999999999999" customHeight="1" x14ac:dyDescent="0.2">
      <c r="B11" s="19"/>
      <c r="E11" s="24" t="s">
        <v>26</v>
      </c>
      <c r="AK11" s="26" t="s">
        <v>27</v>
      </c>
      <c r="AN11" s="24" t="s">
        <v>1</v>
      </c>
      <c r="AR11" s="19"/>
      <c r="BE11" s="192"/>
      <c r="BS11" s="16" t="s">
        <v>6</v>
      </c>
    </row>
    <row r="12" spans="1:74" ht="6.95" customHeight="1" x14ac:dyDescent="0.2">
      <c r="B12" s="19"/>
      <c r="AR12" s="19"/>
      <c r="BE12" s="192"/>
      <c r="BS12" s="16" t="s">
        <v>6</v>
      </c>
    </row>
    <row r="13" spans="1:74" ht="12" customHeight="1" x14ac:dyDescent="0.2">
      <c r="B13" s="19"/>
      <c r="D13" s="26" t="s">
        <v>28</v>
      </c>
      <c r="AK13" s="26" t="s">
        <v>25</v>
      </c>
      <c r="AN13" s="28" t="s">
        <v>29</v>
      </c>
      <c r="AR13" s="19"/>
      <c r="BE13" s="192"/>
      <c r="BS13" s="16" t="s">
        <v>6</v>
      </c>
    </row>
    <row r="14" spans="1:74" ht="12.75" x14ac:dyDescent="0.2">
      <c r="B14" s="19"/>
      <c r="E14" s="197" t="s">
        <v>29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6" t="s">
        <v>27</v>
      </c>
      <c r="AN14" s="28" t="s">
        <v>29</v>
      </c>
      <c r="AR14" s="19"/>
      <c r="BE14" s="192"/>
      <c r="BS14" s="16" t="s">
        <v>6</v>
      </c>
    </row>
    <row r="15" spans="1:74" ht="6.95" customHeight="1" x14ac:dyDescent="0.2">
      <c r="B15" s="19"/>
      <c r="AR15" s="19"/>
      <c r="BE15" s="192"/>
      <c r="BS15" s="16" t="s">
        <v>3</v>
      </c>
    </row>
    <row r="16" spans="1:74" ht="12" customHeight="1" x14ac:dyDescent="0.2">
      <c r="B16" s="19"/>
      <c r="D16" s="26" t="s">
        <v>30</v>
      </c>
      <c r="AK16" s="26" t="s">
        <v>25</v>
      </c>
      <c r="AN16" s="24" t="s">
        <v>1</v>
      </c>
      <c r="AR16" s="19"/>
      <c r="BE16" s="192"/>
      <c r="BS16" s="16" t="s">
        <v>3</v>
      </c>
    </row>
    <row r="17" spans="2:71" ht="18.399999999999999" customHeight="1" x14ac:dyDescent="0.2">
      <c r="B17" s="19"/>
      <c r="E17" s="24" t="s">
        <v>31</v>
      </c>
      <c r="AK17" s="26" t="s">
        <v>27</v>
      </c>
      <c r="AN17" s="24" t="s">
        <v>1</v>
      </c>
      <c r="AR17" s="19"/>
      <c r="BE17" s="192"/>
      <c r="BS17" s="16" t="s">
        <v>32</v>
      </c>
    </row>
    <row r="18" spans="2:71" ht="6.95" customHeight="1" x14ac:dyDescent="0.2">
      <c r="B18" s="19"/>
      <c r="AR18" s="19"/>
      <c r="BE18" s="192"/>
      <c r="BS18" s="16" t="s">
        <v>6</v>
      </c>
    </row>
    <row r="19" spans="2:71" ht="12" customHeight="1" x14ac:dyDescent="0.2">
      <c r="B19" s="19"/>
      <c r="D19" s="26" t="s">
        <v>33</v>
      </c>
      <c r="AK19" s="26" t="s">
        <v>25</v>
      </c>
      <c r="AN19" s="24" t="s">
        <v>1</v>
      </c>
      <c r="AR19" s="19"/>
      <c r="BE19" s="192"/>
      <c r="BS19" s="16" t="s">
        <v>6</v>
      </c>
    </row>
    <row r="20" spans="2:71" ht="18.399999999999999" customHeight="1" x14ac:dyDescent="0.2">
      <c r="B20" s="19"/>
      <c r="E20" s="24" t="s">
        <v>34</v>
      </c>
      <c r="AK20" s="26" t="s">
        <v>27</v>
      </c>
      <c r="AN20" s="24" t="s">
        <v>1</v>
      </c>
      <c r="AR20" s="19"/>
      <c r="BE20" s="192"/>
      <c r="BS20" s="16" t="s">
        <v>32</v>
      </c>
    </row>
    <row r="21" spans="2:71" ht="6.95" customHeight="1" x14ac:dyDescent="0.2">
      <c r="B21" s="19"/>
      <c r="AR21" s="19"/>
      <c r="BE21" s="192"/>
    </row>
    <row r="22" spans="2:71" ht="12" customHeight="1" x14ac:dyDescent="0.2">
      <c r="B22" s="19"/>
      <c r="D22" s="26" t="s">
        <v>35</v>
      </c>
      <c r="AR22" s="19"/>
      <c r="BE22" s="192"/>
    </row>
    <row r="23" spans="2:71" ht="14.45" customHeight="1" x14ac:dyDescent="0.2">
      <c r="B23" s="19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9"/>
      <c r="BE23" s="192"/>
    </row>
    <row r="24" spans="2:71" ht="6.95" customHeight="1" x14ac:dyDescent="0.2">
      <c r="B24" s="19"/>
      <c r="AR24" s="19"/>
      <c r="BE24" s="192"/>
    </row>
    <row r="25" spans="2:7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2"/>
    </row>
    <row r="26" spans="2:71" s="1" customFormat="1" ht="25.9" customHeight="1" x14ac:dyDescent="0.2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0">
        <f>ROUND(AG94,2)</f>
        <v>0</v>
      </c>
      <c r="AL26" s="201"/>
      <c r="AM26" s="201"/>
      <c r="AN26" s="201"/>
      <c r="AO26" s="201"/>
      <c r="AR26" s="31"/>
      <c r="BE26" s="192"/>
    </row>
    <row r="27" spans="2:71" s="1" customFormat="1" ht="6.95" customHeight="1" x14ac:dyDescent="0.2">
      <c r="B27" s="31"/>
      <c r="AR27" s="31"/>
      <c r="BE27" s="192"/>
    </row>
    <row r="28" spans="2:71" s="1" customFormat="1" ht="12.75" x14ac:dyDescent="0.2">
      <c r="B28" s="31"/>
      <c r="L28" s="202" t="s">
        <v>37</v>
      </c>
      <c r="M28" s="202"/>
      <c r="N28" s="202"/>
      <c r="O28" s="202"/>
      <c r="P28" s="202"/>
      <c r="W28" s="202" t="s">
        <v>38</v>
      </c>
      <c r="X28" s="202"/>
      <c r="Y28" s="202"/>
      <c r="Z28" s="202"/>
      <c r="AA28" s="202"/>
      <c r="AB28" s="202"/>
      <c r="AC28" s="202"/>
      <c r="AD28" s="202"/>
      <c r="AE28" s="202"/>
      <c r="AK28" s="202" t="s">
        <v>39</v>
      </c>
      <c r="AL28" s="202"/>
      <c r="AM28" s="202"/>
      <c r="AN28" s="202"/>
      <c r="AO28" s="202"/>
      <c r="AR28" s="31"/>
      <c r="BE28" s="192"/>
    </row>
    <row r="29" spans="2:71" s="2" customFormat="1" ht="14.45" customHeight="1" x14ac:dyDescent="0.2">
      <c r="B29" s="35"/>
      <c r="D29" s="26" t="s">
        <v>40</v>
      </c>
      <c r="F29" s="26" t="s">
        <v>41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5"/>
      <c r="BE29" s="193"/>
    </row>
    <row r="30" spans="2:71" s="2" customFormat="1" ht="14.45" customHeight="1" x14ac:dyDescent="0.2">
      <c r="B30" s="35"/>
      <c r="F30" s="26" t="s">
        <v>42</v>
      </c>
      <c r="L30" s="205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5"/>
      <c r="BE30" s="193"/>
    </row>
    <row r="31" spans="2:71" s="2" customFormat="1" ht="14.45" hidden="1" customHeight="1" x14ac:dyDescent="0.2">
      <c r="B31" s="35"/>
      <c r="F31" s="26" t="s">
        <v>43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5"/>
      <c r="BE31" s="193"/>
    </row>
    <row r="32" spans="2:71" s="2" customFormat="1" ht="14.45" hidden="1" customHeight="1" x14ac:dyDescent="0.2">
      <c r="B32" s="35"/>
      <c r="F32" s="26" t="s">
        <v>44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5"/>
      <c r="BE32" s="193"/>
    </row>
    <row r="33" spans="2:57" s="2" customFormat="1" ht="14.45" hidden="1" customHeight="1" x14ac:dyDescent="0.2">
      <c r="B33" s="35"/>
      <c r="F33" s="26" t="s">
        <v>45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5"/>
      <c r="BE33" s="193"/>
    </row>
    <row r="34" spans="2:57" s="1" customFormat="1" ht="6.95" customHeight="1" x14ac:dyDescent="0.2">
      <c r="B34" s="31"/>
      <c r="AR34" s="31"/>
      <c r="BE34" s="192"/>
    </row>
    <row r="35" spans="2:57" s="1" customFormat="1" ht="25.9" customHeight="1" x14ac:dyDescent="0.2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9" t="s">
        <v>48</v>
      </c>
      <c r="Y35" s="207"/>
      <c r="Z35" s="207"/>
      <c r="AA35" s="207"/>
      <c r="AB35" s="207"/>
      <c r="AC35" s="38"/>
      <c r="AD35" s="38"/>
      <c r="AE35" s="38"/>
      <c r="AF35" s="38"/>
      <c r="AG35" s="38"/>
      <c r="AH35" s="38"/>
      <c r="AI35" s="38"/>
      <c r="AJ35" s="38"/>
      <c r="AK35" s="206">
        <f>SUM(AK26:AK33)</f>
        <v>0</v>
      </c>
      <c r="AL35" s="207"/>
      <c r="AM35" s="207"/>
      <c r="AN35" s="207"/>
      <c r="AO35" s="208"/>
      <c r="AP35" s="36"/>
      <c r="AQ35" s="36"/>
      <c r="AR35" s="31"/>
    </row>
    <row r="36" spans="2:57" s="1" customFormat="1" ht="6.95" customHeight="1" x14ac:dyDescent="0.2">
      <c r="B36" s="31"/>
      <c r="AR36" s="31"/>
    </row>
    <row r="37" spans="2:57" s="1" customFormat="1" ht="14.45" customHeight="1" x14ac:dyDescent="0.2">
      <c r="B37" s="31"/>
      <c r="AR37" s="31"/>
    </row>
    <row r="38" spans="2:57" ht="14.45" customHeight="1" x14ac:dyDescent="0.2">
      <c r="B38" s="19"/>
      <c r="AR38" s="19"/>
    </row>
    <row r="39" spans="2:57" ht="14.45" customHeight="1" x14ac:dyDescent="0.2">
      <c r="B39" s="19"/>
      <c r="AR39" s="19"/>
    </row>
    <row r="40" spans="2:57" ht="14.45" customHeight="1" x14ac:dyDescent="0.2">
      <c r="B40" s="19"/>
      <c r="AR40" s="19"/>
    </row>
    <row r="41" spans="2:57" ht="14.45" customHeight="1" x14ac:dyDescent="0.2">
      <c r="B41" s="19"/>
      <c r="AR41" s="19"/>
    </row>
    <row r="42" spans="2:57" ht="14.45" customHeight="1" x14ac:dyDescent="0.2">
      <c r="B42" s="19"/>
      <c r="AR42" s="19"/>
    </row>
    <row r="43" spans="2:57" ht="14.45" customHeight="1" x14ac:dyDescent="0.2">
      <c r="B43" s="19"/>
      <c r="AR43" s="19"/>
    </row>
    <row r="44" spans="2:57" ht="14.45" customHeight="1" x14ac:dyDescent="0.2">
      <c r="B44" s="19"/>
      <c r="AR44" s="19"/>
    </row>
    <row r="45" spans="2:57" ht="14.45" customHeight="1" x14ac:dyDescent="0.2">
      <c r="B45" s="19"/>
      <c r="AR45" s="19"/>
    </row>
    <row r="46" spans="2:57" ht="14.45" customHeight="1" x14ac:dyDescent="0.2">
      <c r="B46" s="19"/>
      <c r="AR46" s="19"/>
    </row>
    <row r="47" spans="2:57" ht="14.45" customHeight="1" x14ac:dyDescent="0.2">
      <c r="B47" s="19"/>
      <c r="AR47" s="19"/>
    </row>
    <row r="48" spans="2:57" ht="14.45" customHeight="1" x14ac:dyDescent="0.2">
      <c r="B48" s="19"/>
      <c r="AR48" s="19"/>
    </row>
    <row r="49" spans="2:44" s="1" customFormat="1" ht="14.45" customHeight="1" x14ac:dyDescent="0.2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 x14ac:dyDescent="0.2">
      <c r="B50" s="19"/>
      <c r="AR50" s="19"/>
    </row>
    <row r="51" spans="2:44" ht="11.25" x14ac:dyDescent="0.2">
      <c r="B51" s="19"/>
      <c r="AR51" s="19"/>
    </row>
    <row r="52" spans="2:44" ht="11.25" x14ac:dyDescent="0.2">
      <c r="B52" s="19"/>
      <c r="AR52" s="19"/>
    </row>
    <row r="53" spans="2:44" ht="11.25" x14ac:dyDescent="0.2">
      <c r="B53" s="19"/>
      <c r="AR53" s="19"/>
    </row>
    <row r="54" spans="2:44" ht="11.25" x14ac:dyDescent="0.2">
      <c r="B54" s="19"/>
      <c r="AR54" s="19"/>
    </row>
    <row r="55" spans="2:44" ht="11.25" x14ac:dyDescent="0.2">
      <c r="B55" s="19"/>
      <c r="AR55" s="19"/>
    </row>
    <row r="56" spans="2:44" ht="11.25" x14ac:dyDescent="0.2">
      <c r="B56" s="19"/>
      <c r="AR56" s="19"/>
    </row>
    <row r="57" spans="2:44" ht="11.25" x14ac:dyDescent="0.2">
      <c r="B57" s="19"/>
      <c r="AR57" s="19"/>
    </row>
    <row r="58" spans="2:44" ht="11.25" x14ac:dyDescent="0.2">
      <c r="B58" s="19"/>
      <c r="AR58" s="19"/>
    </row>
    <row r="59" spans="2:44" ht="11.25" x14ac:dyDescent="0.2">
      <c r="B59" s="19"/>
      <c r="AR59" s="19"/>
    </row>
    <row r="60" spans="2:44" s="1" customFormat="1" ht="12.75" x14ac:dyDescent="0.2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 x14ac:dyDescent="0.2">
      <c r="B61" s="19"/>
      <c r="AR61" s="19"/>
    </row>
    <row r="62" spans="2:44" ht="11.25" x14ac:dyDescent="0.2">
      <c r="B62" s="19"/>
      <c r="AR62" s="19"/>
    </row>
    <row r="63" spans="2:44" ht="11.25" x14ac:dyDescent="0.2">
      <c r="B63" s="19"/>
      <c r="AR63" s="19"/>
    </row>
    <row r="64" spans="2:44" s="1" customFormat="1" ht="12.75" x14ac:dyDescent="0.2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 x14ac:dyDescent="0.2">
      <c r="B65" s="19"/>
      <c r="AR65" s="19"/>
    </row>
    <row r="66" spans="2:44" ht="11.25" x14ac:dyDescent="0.2">
      <c r="B66" s="19"/>
      <c r="AR66" s="19"/>
    </row>
    <row r="67" spans="2:44" ht="11.25" x14ac:dyDescent="0.2">
      <c r="B67" s="19"/>
      <c r="AR67" s="19"/>
    </row>
    <row r="68" spans="2:44" ht="11.25" x14ac:dyDescent="0.2">
      <c r="B68" s="19"/>
      <c r="AR68" s="19"/>
    </row>
    <row r="69" spans="2:44" ht="11.25" x14ac:dyDescent="0.2">
      <c r="B69" s="19"/>
      <c r="AR69" s="19"/>
    </row>
    <row r="70" spans="2:44" ht="11.25" x14ac:dyDescent="0.2">
      <c r="B70" s="19"/>
      <c r="AR70" s="19"/>
    </row>
    <row r="71" spans="2:44" ht="11.25" x14ac:dyDescent="0.2">
      <c r="B71" s="19"/>
      <c r="AR71" s="19"/>
    </row>
    <row r="72" spans="2:44" ht="11.25" x14ac:dyDescent="0.2">
      <c r="B72" s="19"/>
      <c r="AR72" s="19"/>
    </row>
    <row r="73" spans="2:44" ht="11.25" x14ac:dyDescent="0.2">
      <c r="B73" s="19"/>
      <c r="AR73" s="19"/>
    </row>
    <row r="74" spans="2:44" ht="11.25" x14ac:dyDescent="0.2">
      <c r="B74" s="19"/>
      <c r="AR74" s="19"/>
    </row>
    <row r="75" spans="2:44" s="1" customFormat="1" ht="12.75" x14ac:dyDescent="0.2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 x14ac:dyDescent="0.2">
      <c r="B76" s="31"/>
      <c r="AR76" s="31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 x14ac:dyDescent="0.2">
      <c r="B82" s="31"/>
      <c r="C82" s="20" t="s">
        <v>55</v>
      </c>
      <c r="AR82" s="31"/>
    </row>
    <row r="83" spans="1:91" s="1" customFormat="1" ht="6.95" customHeight="1" x14ac:dyDescent="0.2">
      <c r="B83" s="31"/>
      <c r="AR83" s="31"/>
    </row>
    <row r="84" spans="1:91" s="3" customFormat="1" ht="12" customHeight="1" x14ac:dyDescent="0.2">
      <c r="B84" s="47"/>
      <c r="C84" s="26" t="s">
        <v>13</v>
      </c>
      <c r="L84" s="3" t="str">
        <f>K5</f>
        <v>20230525</v>
      </c>
      <c r="AR84" s="47"/>
    </row>
    <row r="85" spans="1:91" s="4" customFormat="1" ht="36.950000000000003" customHeight="1" x14ac:dyDescent="0.2">
      <c r="B85" s="48"/>
      <c r="C85" s="49" t="s">
        <v>16</v>
      </c>
      <c r="L85" s="172" t="str">
        <f>K6</f>
        <v>NPK a.s. Chrudimská nemocnice, rozšíření parkovacích ploch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R85" s="48"/>
    </row>
    <row r="86" spans="1:91" s="1" customFormat="1" ht="6.95" customHeight="1" x14ac:dyDescent="0.2">
      <c r="B86" s="31"/>
      <c r="AR86" s="31"/>
    </row>
    <row r="87" spans="1:91" s="1" customFormat="1" ht="12" customHeight="1" x14ac:dyDescent="0.2">
      <c r="B87" s="31"/>
      <c r="C87" s="26" t="s">
        <v>20</v>
      </c>
      <c r="L87" s="50" t="str">
        <f>IF(K8="","",K8)</f>
        <v>Chrudim</v>
      </c>
      <c r="AI87" s="26" t="s">
        <v>22</v>
      </c>
      <c r="AM87" s="174" t="str">
        <f>IF(AN8= "","",AN8)</f>
        <v>15. 11. 2023</v>
      </c>
      <c r="AN87" s="174"/>
      <c r="AR87" s="31"/>
    </row>
    <row r="88" spans="1:91" s="1" customFormat="1" ht="6.95" customHeight="1" x14ac:dyDescent="0.2">
      <c r="B88" s="31"/>
      <c r="AR88" s="31"/>
    </row>
    <row r="89" spans="1:91" s="1" customFormat="1" ht="15.6" customHeight="1" x14ac:dyDescent="0.2">
      <c r="B89" s="31"/>
      <c r="C89" s="26" t="s">
        <v>24</v>
      </c>
      <c r="L89" s="3" t="str">
        <f>IF(E11= "","",E11)</f>
        <v>Pardubický kraj Pardubice</v>
      </c>
      <c r="AI89" s="26" t="s">
        <v>30</v>
      </c>
      <c r="AM89" s="175" t="str">
        <f>IF(E17="","",E17)</f>
        <v xml:space="preserve"> </v>
      </c>
      <c r="AN89" s="176"/>
      <c r="AO89" s="176"/>
      <c r="AP89" s="176"/>
      <c r="AR89" s="31"/>
      <c r="AS89" s="177" t="s">
        <v>56</v>
      </c>
      <c r="AT89" s="17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6" customHeight="1" x14ac:dyDescent="0.2">
      <c r="B90" s="31"/>
      <c r="C90" s="26" t="s">
        <v>28</v>
      </c>
      <c r="L90" s="3" t="str">
        <f>IF(E14= "Vyplň údaj","",E14)</f>
        <v/>
      </c>
      <c r="AI90" s="26" t="s">
        <v>33</v>
      </c>
      <c r="AM90" s="175" t="str">
        <f>IF(E20="","",E20)</f>
        <v>Hynek Seiner</v>
      </c>
      <c r="AN90" s="176"/>
      <c r="AO90" s="176"/>
      <c r="AP90" s="176"/>
      <c r="AR90" s="31"/>
      <c r="AS90" s="179"/>
      <c r="AT90" s="180"/>
      <c r="BD90" s="55"/>
    </row>
    <row r="91" spans="1:91" s="1" customFormat="1" ht="10.9" customHeight="1" x14ac:dyDescent="0.2">
      <c r="B91" s="31"/>
      <c r="AR91" s="31"/>
      <c r="AS91" s="179"/>
      <c r="AT91" s="180"/>
      <c r="BD91" s="55"/>
    </row>
    <row r="92" spans="1:91" s="1" customFormat="1" ht="29.25" customHeight="1" x14ac:dyDescent="0.2">
      <c r="B92" s="31"/>
      <c r="C92" s="181" t="s">
        <v>57</v>
      </c>
      <c r="D92" s="182"/>
      <c r="E92" s="182"/>
      <c r="F92" s="182"/>
      <c r="G92" s="182"/>
      <c r="H92" s="56"/>
      <c r="I92" s="184" t="s">
        <v>58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3" t="s">
        <v>59</v>
      </c>
      <c r="AH92" s="182"/>
      <c r="AI92" s="182"/>
      <c r="AJ92" s="182"/>
      <c r="AK92" s="182"/>
      <c r="AL92" s="182"/>
      <c r="AM92" s="182"/>
      <c r="AN92" s="184" t="s">
        <v>60</v>
      </c>
      <c r="AO92" s="182"/>
      <c r="AP92" s="185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9" customHeight="1" x14ac:dyDescent="0.2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9">
        <f>ROUND(SUM(AG95:AG99),2)</f>
        <v>0</v>
      </c>
      <c r="AH94" s="189"/>
      <c r="AI94" s="189"/>
      <c r="AJ94" s="189"/>
      <c r="AK94" s="189"/>
      <c r="AL94" s="189"/>
      <c r="AM94" s="189"/>
      <c r="AN94" s="190">
        <f t="shared" ref="AN94:AN99" si="0">SUM(AG94,AT94)</f>
        <v>0</v>
      </c>
      <c r="AO94" s="190"/>
      <c r="AP94" s="190"/>
      <c r="AQ94" s="66" t="s">
        <v>1</v>
      </c>
      <c r="AR94" s="62"/>
      <c r="AS94" s="67">
        <f>ROUND(SUM(AS95:AS99),2)</f>
        <v>0</v>
      </c>
      <c r="AT94" s="68">
        <f t="shared" ref="AT94:AT99" si="1">ROUND(SUM(AV94:AW94),2)</f>
        <v>0</v>
      </c>
      <c r="AU94" s="69">
        <f>ROUND(SUM(AU95:AU99),5)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ROUND(SUM(AZ95:AZ99),2)</f>
        <v>0</v>
      </c>
      <c r="BA94" s="68">
        <f>ROUND(SUM(BA95:BA99),2)</f>
        <v>0</v>
      </c>
      <c r="BB94" s="68">
        <f>ROUND(SUM(BB95:BB99),2)</f>
        <v>0</v>
      </c>
      <c r="BC94" s="68">
        <f>ROUND(SUM(BC95:BC99),2)</f>
        <v>0</v>
      </c>
      <c r="BD94" s="70">
        <f>ROUND(SUM(BD95:BD99),2)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1" s="6" customFormat="1" ht="14.45" customHeight="1" x14ac:dyDescent="0.2">
      <c r="A95" s="73" t="s">
        <v>80</v>
      </c>
      <c r="B95" s="74"/>
      <c r="C95" s="75"/>
      <c r="D95" s="186" t="s">
        <v>81</v>
      </c>
      <c r="E95" s="186"/>
      <c r="F95" s="186"/>
      <c r="G95" s="186"/>
      <c r="H95" s="186"/>
      <c r="I95" s="76"/>
      <c r="J95" s="186" t="s">
        <v>82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7">
        <f>'SO-001 - Bourání a přípra...'!J30</f>
        <v>0</v>
      </c>
      <c r="AH95" s="188"/>
      <c r="AI95" s="188"/>
      <c r="AJ95" s="188"/>
      <c r="AK95" s="188"/>
      <c r="AL95" s="188"/>
      <c r="AM95" s="188"/>
      <c r="AN95" s="187">
        <f t="shared" si="0"/>
        <v>0</v>
      </c>
      <c r="AO95" s="188"/>
      <c r="AP95" s="188"/>
      <c r="AQ95" s="77" t="s">
        <v>83</v>
      </c>
      <c r="AR95" s="74"/>
      <c r="AS95" s="78">
        <v>0</v>
      </c>
      <c r="AT95" s="79">
        <f t="shared" si="1"/>
        <v>0</v>
      </c>
      <c r="AU95" s="80">
        <f>'SO-001 - Bourání a přípra...'!P120</f>
        <v>0</v>
      </c>
      <c r="AV95" s="79">
        <f>'SO-001 - Bourání a přípra...'!J33</f>
        <v>0</v>
      </c>
      <c r="AW95" s="79">
        <f>'SO-001 - Bourání a přípra...'!J34</f>
        <v>0</v>
      </c>
      <c r="AX95" s="79">
        <f>'SO-001 - Bourání a přípra...'!J35</f>
        <v>0</v>
      </c>
      <c r="AY95" s="79">
        <f>'SO-001 - Bourání a přípra...'!J36</f>
        <v>0</v>
      </c>
      <c r="AZ95" s="79">
        <f>'SO-001 - Bourání a přípra...'!F33</f>
        <v>0</v>
      </c>
      <c r="BA95" s="79">
        <f>'SO-001 - Bourání a přípra...'!F34</f>
        <v>0</v>
      </c>
      <c r="BB95" s="79">
        <f>'SO-001 - Bourání a přípra...'!F35</f>
        <v>0</v>
      </c>
      <c r="BC95" s="79">
        <f>'SO-001 - Bourání a přípra...'!F36</f>
        <v>0</v>
      </c>
      <c r="BD95" s="81">
        <f>'SO-001 - Bourání a přípra...'!F37</f>
        <v>0</v>
      </c>
      <c r="BT95" s="82" t="s">
        <v>84</v>
      </c>
      <c r="BV95" s="82" t="s">
        <v>78</v>
      </c>
      <c r="BW95" s="82" t="s">
        <v>85</v>
      </c>
      <c r="BX95" s="82" t="s">
        <v>4</v>
      </c>
      <c r="CL95" s="82" t="s">
        <v>1</v>
      </c>
      <c r="CM95" s="82" t="s">
        <v>86</v>
      </c>
    </row>
    <row r="96" spans="1:91" s="6" customFormat="1" ht="14.45" customHeight="1" x14ac:dyDescent="0.2">
      <c r="A96" s="73" t="s">
        <v>80</v>
      </c>
      <c r="B96" s="74"/>
      <c r="C96" s="75"/>
      <c r="D96" s="186" t="s">
        <v>87</v>
      </c>
      <c r="E96" s="186"/>
      <c r="F96" s="186"/>
      <c r="G96" s="186"/>
      <c r="H96" s="186"/>
      <c r="I96" s="76"/>
      <c r="J96" s="186" t="s">
        <v>88</v>
      </c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  <c r="AF96" s="186"/>
      <c r="AG96" s="187">
        <f>'SO-101 - Komunikace'!J30</f>
        <v>0</v>
      </c>
      <c r="AH96" s="188"/>
      <c r="AI96" s="188"/>
      <c r="AJ96" s="188"/>
      <c r="AK96" s="188"/>
      <c r="AL96" s="188"/>
      <c r="AM96" s="188"/>
      <c r="AN96" s="187">
        <f t="shared" si="0"/>
        <v>0</v>
      </c>
      <c r="AO96" s="188"/>
      <c r="AP96" s="188"/>
      <c r="AQ96" s="77" t="s">
        <v>83</v>
      </c>
      <c r="AR96" s="74"/>
      <c r="AS96" s="78">
        <v>0</v>
      </c>
      <c r="AT96" s="79">
        <f t="shared" si="1"/>
        <v>0</v>
      </c>
      <c r="AU96" s="80">
        <f>'SO-101 - Komunikace'!P129</f>
        <v>0</v>
      </c>
      <c r="AV96" s="79">
        <f>'SO-101 - Komunikace'!J33</f>
        <v>0</v>
      </c>
      <c r="AW96" s="79">
        <f>'SO-101 - Komunikace'!J34</f>
        <v>0</v>
      </c>
      <c r="AX96" s="79">
        <f>'SO-101 - Komunikace'!J35</f>
        <v>0</v>
      </c>
      <c r="AY96" s="79">
        <f>'SO-101 - Komunikace'!J36</f>
        <v>0</v>
      </c>
      <c r="AZ96" s="79">
        <f>'SO-101 - Komunikace'!F33</f>
        <v>0</v>
      </c>
      <c r="BA96" s="79">
        <f>'SO-101 - Komunikace'!F34</f>
        <v>0</v>
      </c>
      <c r="BB96" s="79">
        <f>'SO-101 - Komunikace'!F35</f>
        <v>0</v>
      </c>
      <c r="BC96" s="79">
        <f>'SO-101 - Komunikace'!F36</f>
        <v>0</v>
      </c>
      <c r="BD96" s="81">
        <f>'SO-101 - Komunikace'!F37</f>
        <v>0</v>
      </c>
      <c r="BT96" s="82" t="s">
        <v>84</v>
      </c>
      <c r="BV96" s="82" t="s">
        <v>78</v>
      </c>
      <c r="BW96" s="82" t="s">
        <v>89</v>
      </c>
      <c r="BX96" s="82" t="s">
        <v>4</v>
      </c>
      <c r="CL96" s="82" t="s">
        <v>1</v>
      </c>
      <c r="CM96" s="82" t="s">
        <v>86</v>
      </c>
    </row>
    <row r="97" spans="1:91" s="6" customFormat="1" ht="14.45" customHeight="1" x14ac:dyDescent="0.2">
      <c r="A97" s="73" t="s">
        <v>80</v>
      </c>
      <c r="B97" s="74"/>
      <c r="C97" s="75"/>
      <c r="D97" s="186" t="s">
        <v>90</v>
      </c>
      <c r="E97" s="186"/>
      <c r="F97" s="186"/>
      <c r="G97" s="186"/>
      <c r="H97" s="186"/>
      <c r="I97" s="76"/>
      <c r="J97" s="186" t="s">
        <v>91</v>
      </c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  <c r="AF97" s="186"/>
      <c r="AG97" s="187">
        <f>'SO-401 - Vnořený rozpočet...'!J30</f>
        <v>0</v>
      </c>
      <c r="AH97" s="188"/>
      <c r="AI97" s="188"/>
      <c r="AJ97" s="188"/>
      <c r="AK97" s="188"/>
      <c r="AL97" s="188"/>
      <c r="AM97" s="188"/>
      <c r="AN97" s="187">
        <f t="shared" si="0"/>
        <v>0</v>
      </c>
      <c r="AO97" s="188"/>
      <c r="AP97" s="188"/>
      <c r="AQ97" s="77" t="s">
        <v>83</v>
      </c>
      <c r="AR97" s="74"/>
      <c r="AS97" s="78">
        <v>0</v>
      </c>
      <c r="AT97" s="79">
        <f t="shared" si="1"/>
        <v>0</v>
      </c>
      <c r="AU97" s="80">
        <f>'SO-401 - Vnořený rozpočet...'!P118</f>
        <v>0</v>
      </c>
      <c r="AV97" s="79">
        <f>'SO-401 - Vnořený rozpočet...'!J33</f>
        <v>0</v>
      </c>
      <c r="AW97" s="79">
        <f>'SO-401 - Vnořený rozpočet...'!J34</f>
        <v>0</v>
      </c>
      <c r="AX97" s="79">
        <f>'SO-401 - Vnořený rozpočet...'!J35</f>
        <v>0</v>
      </c>
      <c r="AY97" s="79">
        <f>'SO-401 - Vnořený rozpočet...'!J36</f>
        <v>0</v>
      </c>
      <c r="AZ97" s="79">
        <f>'SO-401 - Vnořený rozpočet...'!F33</f>
        <v>0</v>
      </c>
      <c r="BA97" s="79">
        <f>'SO-401 - Vnořený rozpočet...'!F34</f>
        <v>0</v>
      </c>
      <c r="BB97" s="79">
        <f>'SO-401 - Vnořený rozpočet...'!F35</f>
        <v>0</v>
      </c>
      <c r="BC97" s="79">
        <f>'SO-401 - Vnořený rozpočet...'!F36</f>
        <v>0</v>
      </c>
      <c r="BD97" s="81">
        <f>'SO-401 - Vnořený rozpočet...'!F37</f>
        <v>0</v>
      </c>
      <c r="BT97" s="82" t="s">
        <v>84</v>
      </c>
      <c r="BV97" s="82" t="s">
        <v>78</v>
      </c>
      <c r="BW97" s="82" t="s">
        <v>92</v>
      </c>
      <c r="BX97" s="82" t="s">
        <v>4</v>
      </c>
      <c r="CL97" s="82" t="s">
        <v>1</v>
      </c>
      <c r="CM97" s="82" t="s">
        <v>86</v>
      </c>
    </row>
    <row r="98" spans="1:91" s="6" customFormat="1" ht="14.45" customHeight="1" x14ac:dyDescent="0.2">
      <c r="A98" s="73" t="s">
        <v>80</v>
      </c>
      <c r="B98" s="74"/>
      <c r="C98" s="75"/>
      <c r="D98" s="186" t="s">
        <v>93</v>
      </c>
      <c r="E98" s="186"/>
      <c r="F98" s="186"/>
      <c r="G98" s="186"/>
      <c r="H98" s="186"/>
      <c r="I98" s="76"/>
      <c r="J98" s="186" t="s">
        <v>94</v>
      </c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187">
        <f>'SO-801 - Ohumusování a vý...'!J30</f>
        <v>0</v>
      </c>
      <c r="AH98" s="188"/>
      <c r="AI98" s="188"/>
      <c r="AJ98" s="188"/>
      <c r="AK98" s="188"/>
      <c r="AL98" s="188"/>
      <c r="AM98" s="188"/>
      <c r="AN98" s="187">
        <f t="shared" si="0"/>
        <v>0</v>
      </c>
      <c r="AO98" s="188"/>
      <c r="AP98" s="188"/>
      <c r="AQ98" s="77" t="s">
        <v>83</v>
      </c>
      <c r="AR98" s="74"/>
      <c r="AS98" s="78">
        <v>0</v>
      </c>
      <c r="AT98" s="79">
        <f t="shared" si="1"/>
        <v>0</v>
      </c>
      <c r="AU98" s="80">
        <f>'SO-801 - Ohumusování a vý...'!P120</f>
        <v>0</v>
      </c>
      <c r="AV98" s="79">
        <f>'SO-801 - Ohumusování a vý...'!J33</f>
        <v>0</v>
      </c>
      <c r="AW98" s="79">
        <f>'SO-801 - Ohumusování a vý...'!J34</f>
        <v>0</v>
      </c>
      <c r="AX98" s="79">
        <f>'SO-801 - Ohumusování a vý...'!J35</f>
        <v>0</v>
      </c>
      <c r="AY98" s="79">
        <f>'SO-801 - Ohumusování a vý...'!J36</f>
        <v>0</v>
      </c>
      <c r="AZ98" s="79">
        <f>'SO-801 - Ohumusování a vý...'!F33</f>
        <v>0</v>
      </c>
      <c r="BA98" s="79">
        <f>'SO-801 - Ohumusování a vý...'!F34</f>
        <v>0</v>
      </c>
      <c r="BB98" s="79">
        <f>'SO-801 - Ohumusování a vý...'!F35</f>
        <v>0</v>
      </c>
      <c r="BC98" s="79">
        <f>'SO-801 - Ohumusování a vý...'!F36</f>
        <v>0</v>
      </c>
      <c r="BD98" s="81">
        <f>'SO-801 - Ohumusování a vý...'!F37</f>
        <v>0</v>
      </c>
      <c r="BT98" s="82" t="s">
        <v>84</v>
      </c>
      <c r="BV98" s="82" t="s">
        <v>78</v>
      </c>
      <c r="BW98" s="82" t="s">
        <v>95</v>
      </c>
      <c r="BX98" s="82" t="s">
        <v>4</v>
      </c>
      <c r="CL98" s="82" t="s">
        <v>1</v>
      </c>
      <c r="CM98" s="82" t="s">
        <v>86</v>
      </c>
    </row>
    <row r="99" spans="1:91" s="6" customFormat="1" ht="14.45" customHeight="1" x14ac:dyDescent="0.2">
      <c r="A99" s="73" t="s">
        <v>80</v>
      </c>
      <c r="B99" s="74"/>
      <c r="C99" s="75"/>
      <c r="D99" s="186" t="s">
        <v>96</v>
      </c>
      <c r="E99" s="186"/>
      <c r="F99" s="186"/>
      <c r="G99" s="186"/>
      <c r="H99" s="186"/>
      <c r="I99" s="76"/>
      <c r="J99" s="186" t="s">
        <v>97</v>
      </c>
      <c r="K99" s="186"/>
      <c r="L99" s="186"/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  <c r="Z99" s="186"/>
      <c r="AA99" s="186"/>
      <c r="AB99" s="186"/>
      <c r="AC99" s="186"/>
      <c r="AD99" s="186"/>
      <c r="AE99" s="186"/>
      <c r="AF99" s="186"/>
      <c r="AG99" s="187">
        <f>'VRN - Vedlejší rozpočtové...'!J30</f>
        <v>0</v>
      </c>
      <c r="AH99" s="188"/>
      <c r="AI99" s="188"/>
      <c r="AJ99" s="188"/>
      <c r="AK99" s="188"/>
      <c r="AL99" s="188"/>
      <c r="AM99" s="188"/>
      <c r="AN99" s="187">
        <f t="shared" si="0"/>
        <v>0</v>
      </c>
      <c r="AO99" s="188"/>
      <c r="AP99" s="188"/>
      <c r="AQ99" s="77" t="s">
        <v>83</v>
      </c>
      <c r="AR99" s="74"/>
      <c r="AS99" s="83">
        <v>0</v>
      </c>
      <c r="AT99" s="84">
        <f t="shared" si="1"/>
        <v>0</v>
      </c>
      <c r="AU99" s="85">
        <f>'VRN - Vedlejší rozpočtové...'!P117</f>
        <v>0</v>
      </c>
      <c r="AV99" s="84">
        <f>'VRN - Vedlejší rozpočtové...'!J33</f>
        <v>0</v>
      </c>
      <c r="AW99" s="84">
        <f>'VRN - Vedlejší rozpočtové...'!J34</f>
        <v>0</v>
      </c>
      <c r="AX99" s="84">
        <f>'VRN - Vedlejší rozpočtové...'!J35</f>
        <v>0</v>
      </c>
      <c r="AY99" s="84">
        <f>'VRN - Vedlejší rozpočtové...'!J36</f>
        <v>0</v>
      </c>
      <c r="AZ99" s="84">
        <f>'VRN - Vedlejší rozpočtové...'!F33</f>
        <v>0</v>
      </c>
      <c r="BA99" s="84">
        <f>'VRN - Vedlejší rozpočtové...'!F34</f>
        <v>0</v>
      </c>
      <c r="BB99" s="84">
        <f>'VRN - Vedlejší rozpočtové...'!F35</f>
        <v>0</v>
      </c>
      <c r="BC99" s="84">
        <f>'VRN - Vedlejší rozpočtové...'!F36</f>
        <v>0</v>
      </c>
      <c r="BD99" s="86">
        <f>'VRN - Vedlejší rozpočtové...'!F37</f>
        <v>0</v>
      </c>
      <c r="BT99" s="82" t="s">
        <v>84</v>
      </c>
      <c r="BV99" s="82" t="s">
        <v>78</v>
      </c>
      <c r="BW99" s="82" t="s">
        <v>98</v>
      </c>
      <c r="BX99" s="82" t="s">
        <v>4</v>
      </c>
      <c r="CL99" s="82" t="s">
        <v>1</v>
      </c>
      <c r="CM99" s="82" t="s">
        <v>86</v>
      </c>
    </row>
    <row r="100" spans="1:91" s="1" customFormat="1" ht="30" customHeight="1" x14ac:dyDescent="0.2">
      <c r="B100" s="31"/>
      <c r="AR100" s="31"/>
    </row>
    <row r="101" spans="1:91" s="1" customFormat="1" ht="6.95" customHeight="1" x14ac:dyDescent="0.2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31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SO-001 - Bourání a přípra...'!C2" display="/" xr:uid="{00000000-0004-0000-0000-000000000000}"/>
    <hyperlink ref="A96" location="'SO-101 - Komunikace'!C2" display="/" xr:uid="{00000000-0004-0000-0000-000001000000}"/>
    <hyperlink ref="A97" location="'SO-401 - Vnořený rozpočet...'!C2" display="/" xr:uid="{00000000-0004-0000-0000-000002000000}"/>
    <hyperlink ref="A98" location="'SO-801 - Ohumusování a vý...'!C2" display="/" xr:uid="{00000000-0004-0000-0000-000003000000}"/>
    <hyperlink ref="A99" location="'VRN - Vedlejší rozpočtové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1"/>
  <sheetViews>
    <sheetView showGridLines="0" tabSelected="1" topLeftCell="A102" workbookViewId="0">
      <selection activeCell="W129" sqref="W129"/>
    </sheetView>
  </sheetViews>
  <sheetFormatPr defaultRowHeight="1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0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85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 x14ac:dyDescent="0.2">
      <c r="B4" s="19"/>
      <c r="D4" s="20" t="s">
        <v>99</v>
      </c>
      <c r="L4" s="19"/>
      <c r="M4" s="87" t="s">
        <v>10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4.45" customHeight="1" x14ac:dyDescent="0.2">
      <c r="B7" s="19"/>
      <c r="E7" s="211" t="str">
        <f>'Rekapitulace stavby'!K6</f>
        <v>NPK a.s. Chrudimská nemocnice, rozšíření parkovacích ploch</v>
      </c>
      <c r="F7" s="212"/>
      <c r="G7" s="212"/>
      <c r="H7" s="212"/>
      <c r="L7" s="19"/>
    </row>
    <row r="8" spans="2:46" s="1" customFormat="1" ht="12" customHeight="1" x14ac:dyDescent="0.2">
      <c r="B8" s="31"/>
      <c r="D8" s="26" t="s">
        <v>100</v>
      </c>
      <c r="L8" s="31"/>
    </row>
    <row r="9" spans="2:46" s="1" customFormat="1" ht="15.6" customHeight="1" x14ac:dyDescent="0.2">
      <c r="B9" s="31"/>
      <c r="E9" s="172" t="s">
        <v>101</v>
      </c>
      <c r="F9" s="213"/>
      <c r="G9" s="213"/>
      <c r="H9" s="213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15. 11. 2023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 x14ac:dyDescent="0.2">
      <c r="B15" s="31"/>
      <c r="E15" s="24" t="str">
        <f>IF('Rekapitulace stavby'!E11="","",'Rekapitulace stavby'!E11)</f>
        <v>Pardubický kraj Pardubice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14" t="str">
        <f>'Rekapitulace stavby'!E14</f>
        <v>Vyplň údaj</v>
      </c>
      <c r="F18" s="194"/>
      <c r="G18" s="194"/>
      <c r="H18" s="19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 x14ac:dyDescent="0.2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 x14ac:dyDescent="0.2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35</v>
      </c>
      <c r="L26" s="31"/>
    </row>
    <row r="27" spans="2:12" s="7" customFormat="1" ht="14.45" customHeight="1" x14ac:dyDescent="0.2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 x14ac:dyDescent="0.2">
      <c r="B30" s="31"/>
      <c r="D30" s="89" t="s">
        <v>36</v>
      </c>
      <c r="J30" s="65">
        <f>ROUND(J120, 2)</f>
        <v>0</v>
      </c>
      <c r="L30" s="31"/>
    </row>
    <row r="31" spans="2:12" s="1" customFormat="1" ht="6.95" customHeight="1" x14ac:dyDescent="0.2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 x14ac:dyDescent="0.2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 x14ac:dyDescent="0.2">
      <c r="B33" s="31"/>
      <c r="D33" s="54" t="s">
        <v>40</v>
      </c>
      <c r="E33" s="26" t="s">
        <v>41</v>
      </c>
      <c r="F33" s="90">
        <f>ROUND((SUM(BE120:BE160)),  2)</f>
        <v>0</v>
      </c>
      <c r="I33" s="91">
        <v>0.21</v>
      </c>
      <c r="J33" s="90">
        <f>ROUND(((SUM(BE120:BE160))*I33),  2)</f>
        <v>0</v>
      </c>
      <c r="L33" s="31"/>
    </row>
    <row r="34" spans="2:12" s="1" customFormat="1" ht="14.45" customHeight="1" x14ac:dyDescent="0.2">
      <c r="B34" s="31"/>
      <c r="E34" s="26" t="s">
        <v>42</v>
      </c>
      <c r="F34" s="90">
        <f>ROUND((SUM(BF120:BF160)),  2)</f>
        <v>0</v>
      </c>
      <c r="I34" s="91">
        <v>0.15</v>
      </c>
      <c r="J34" s="90">
        <f>ROUND(((SUM(BF120:BF160))*I34),  2)</f>
        <v>0</v>
      </c>
      <c r="L34" s="31"/>
    </row>
    <row r="35" spans="2:12" s="1" customFormat="1" ht="14.45" hidden="1" customHeight="1" x14ac:dyDescent="0.2">
      <c r="B35" s="31"/>
      <c r="E35" s="26" t="s">
        <v>43</v>
      </c>
      <c r="F35" s="90">
        <f>ROUND((SUM(BG120:BG160)),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 x14ac:dyDescent="0.2">
      <c r="B36" s="31"/>
      <c r="E36" s="26" t="s">
        <v>44</v>
      </c>
      <c r="F36" s="90">
        <f>ROUND((SUM(BH120:BH160)),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 x14ac:dyDescent="0.2">
      <c r="B37" s="31"/>
      <c r="E37" s="26" t="s">
        <v>45</v>
      </c>
      <c r="F37" s="90">
        <f>ROUND((SUM(BI120:BI160)),  2)</f>
        <v>0</v>
      </c>
      <c r="I37" s="91">
        <v>0</v>
      </c>
      <c r="J37" s="90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 x14ac:dyDescent="0.2">
      <c r="B40" s="31"/>
      <c r="L40" s="31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 x14ac:dyDescent="0.2">
      <c r="B51" s="19"/>
      <c r="L51" s="19"/>
    </row>
    <row r="52" spans="2:12" ht="11.25" x14ac:dyDescent="0.2">
      <c r="B52" s="19"/>
      <c r="L52" s="19"/>
    </row>
    <row r="53" spans="2:12" ht="11.25" x14ac:dyDescent="0.2">
      <c r="B53" s="19"/>
      <c r="L53" s="19"/>
    </row>
    <row r="54" spans="2:12" ht="11.25" x14ac:dyDescent="0.2">
      <c r="B54" s="19"/>
      <c r="L54" s="19"/>
    </row>
    <row r="55" spans="2:12" ht="11.25" x14ac:dyDescent="0.2">
      <c r="B55" s="19"/>
      <c r="L55" s="19"/>
    </row>
    <row r="56" spans="2:12" ht="11.25" x14ac:dyDescent="0.2">
      <c r="B56" s="19"/>
      <c r="L56" s="19"/>
    </row>
    <row r="57" spans="2:12" ht="11.25" x14ac:dyDescent="0.2">
      <c r="B57" s="19"/>
      <c r="L57" s="19"/>
    </row>
    <row r="58" spans="2:12" ht="11.25" x14ac:dyDescent="0.2">
      <c r="B58" s="19"/>
      <c r="L58" s="19"/>
    </row>
    <row r="59" spans="2:12" ht="11.25" x14ac:dyDescent="0.2">
      <c r="B59" s="19"/>
      <c r="L59" s="19"/>
    </row>
    <row r="60" spans="2:12" ht="11.25" x14ac:dyDescent="0.2">
      <c r="B60" s="19"/>
      <c r="L60" s="19"/>
    </row>
    <row r="61" spans="2:12" s="1" customFormat="1" ht="12.75" x14ac:dyDescent="0.2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 x14ac:dyDescent="0.2">
      <c r="B62" s="19"/>
      <c r="L62" s="19"/>
    </row>
    <row r="63" spans="2:12" ht="11.25" x14ac:dyDescent="0.2">
      <c r="B63" s="19"/>
      <c r="L63" s="19"/>
    </row>
    <row r="64" spans="2:12" ht="11.25" x14ac:dyDescent="0.2">
      <c r="B64" s="19"/>
      <c r="L64" s="19"/>
    </row>
    <row r="65" spans="2:12" s="1" customFormat="1" ht="12.75" x14ac:dyDescent="0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 x14ac:dyDescent="0.2">
      <c r="B66" s="19"/>
      <c r="L66" s="19"/>
    </row>
    <row r="67" spans="2:12" ht="11.25" x14ac:dyDescent="0.2">
      <c r="B67" s="19"/>
      <c r="L67" s="19"/>
    </row>
    <row r="68" spans="2:12" ht="11.25" x14ac:dyDescent="0.2">
      <c r="B68" s="19"/>
      <c r="L68" s="19"/>
    </row>
    <row r="69" spans="2:12" ht="11.25" x14ac:dyDescent="0.2">
      <c r="B69" s="19"/>
      <c r="L69" s="19"/>
    </row>
    <row r="70" spans="2:12" ht="11.25" x14ac:dyDescent="0.2">
      <c r="B70" s="19"/>
      <c r="L70" s="19"/>
    </row>
    <row r="71" spans="2:12" ht="11.25" x14ac:dyDescent="0.2">
      <c r="B71" s="19"/>
      <c r="L71" s="19"/>
    </row>
    <row r="72" spans="2:12" ht="11.25" x14ac:dyDescent="0.2">
      <c r="B72" s="19"/>
      <c r="L72" s="19"/>
    </row>
    <row r="73" spans="2:12" ht="11.25" x14ac:dyDescent="0.2">
      <c r="B73" s="19"/>
      <c r="L73" s="19"/>
    </row>
    <row r="74" spans="2:12" ht="11.25" x14ac:dyDescent="0.2">
      <c r="B74" s="19"/>
      <c r="L74" s="19"/>
    </row>
    <row r="75" spans="2:12" ht="11.25" x14ac:dyDescent="0.2">
      <c r="B75" s="19"/>
      <c r="L75" s="19"/>
    </row>
    <row r="76" spans="2:12" s="1" customFormat="1" ht="12.75" x14ac:dyDescent="0.2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 x14ac:dyDescent="0.2">
      <c r="B82" s="31"/>
      <c r="C82" s="20" t="s">
        <v>102</v>
      </c>
      <c r="L82" s="31"/>
    </row>
    <row r="83" spans="2:47" s="1" customFormat="1" ht="6.95" customHeight="1" x14ac:dyDescent="0.2">
      <c r="B83" s="31"/>
      <c r="L83" s="31"/>
    </row>
    <row r="84" spans="2:47" s="1" customFormat="1" ht="12" customHeight="1" x14ac:dyDescent="0.2">
      <c r="B84" s="31"/>
      <c r="C84" s="26" t="s">
        <v>16</v>
      </c>
      <c r="L84" s="31"/>
    </row>
    <row r="85" spans="2:47" s="1" customFormat="1" ht="14.45" customHeight="1" x14ac:dyDescent="0.2">
      <c r="B85" s="31"/>
      <c r="E85" s="211" t="str">
        <f>E7</f>
        <v>NPK a.s. Chrudimská nemocnice, rozšíření parkovacích ploch</v>
      </c>
      <c r="F85" s="212"/>
      <c r="G85" s="212"/>
      <c r="H85" s="212"/>
      <c r="L85" s="31"/>
    </row>
    <row r="86" spans="2:47" s="1" customFormat="1" ht="12" customHeight="1" x14ac:dyDescent="0.2">
      <c r="B86" s="31"/>
      <c r="C86" s="26" t="s">
        <v>100</v>
      </c>
      <c r="L86" s="31"/>
    </row>
    <row r="87" spans="2:47" s="1" customFormat="1" ht="15.6" customHeight="1" x14ac:dyDescent="0.2">
      <c r="B87" s="31"/>
      <c r="E87" s="172" t="str">
        <f>E9</f>
        <v>SO-001 - Bourání a příprava území</v>
      </c>
      <c r="F87" s="213"/>
      <c r="G87" s="213"/>
      <c r="H87" s="213"/>
      <c r="L87" s="31"/>
    </row>
    <row r="88" spans="2:47" s="1" customFormat="1" ht="6.95" customHeight="1" x14ac:dyDescent="0.2">
      <c r="B88" s="31"/>
      <c r="L88" s="31"/>
    </row>
    <row r="89" spans="2:47" s="1" customFormat="1" ht="12" customHeight="1" x14ac:dyDescent="0.2">
      <c r="B89" s="31"/>
      <c r="C89" s="26" t="s">
        <v>20</v>
      </c>
      <c r="F89" s="24" t="str">
        <f>F12</f>
        <v>Chrudim</v>
      </c>
      <c r="I89" s="26" t="s">
        <v>22</v>
      </c>
      <c r="J89" s="51" t="str">
        <f>IF(J12="","",J12)</f>
        <v>15. 11. 2023</v>
      </c>
      <c r="L89" s="31"/>
    </row>
    <row r="90" spans="2:47" s="1" customFormat="1" ht="6.95" customHeight="1" x14ac:dyDescent="0.2">
      <c r="B90" s="31"/>
      <c r="L90" s="31"/>
    </row>
    <row r="91" spans="2:47" s="1" customFormat="1" ht="15.6" customHeight="1" x14ac:dyDescent="0.2">
      <c r="B91" s="31"/>
      <c r="C91" s="26" t="s">
        <v>24</v>
      </c>
      <c r="F91" s="24" t="str">
        <f>E15</f>
        <v>Pardubický kraj Pardubice</v>
      </c>
      <c r="I91" s="26" t="s">
        <v>30</v>
      </c>
      <c r="J91" s="29" t="str">
        <f>E21</f>
        <v xml:space="preserve"> </v>
      </c>
      <c r="L91" s="31"/>
    </row>
    <row r="92" spans="2:47" s="1" customFormat="1" ht="15.6" customHeight="1" x14ac:dyDescent="0.2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Hynek Seiner</v>
      </c>
      <c r="L92" s="31"/>
    </row>
    <row r="93" spans="2:47" s="1" customFormat="1" ht="10.35" customHeight="1" x14ac:dyDescent="0.2">
      <c r="B93" s="31"/>
      <c r="L93" s="31"/>
    </row>
    <row r="94" spans="2:47" s="1" customFormat="1" ht="29.25" customHeight="1" x14ac:dyDescent="0.2">
      <c r="B94" s="31"/>
      <c r="C94" s="100" t="s">
        <v>103</v>
      </c>
      <c r="D94" s="92"/>
      <c r="E94" s="92"/>
      <c r="F94" s="92"/>
      <c r="G94" s="92"/>
      <c r="H94" s="92"/>
      <c r="I94" s="92"/>
      <c r="J94" s="101" t="s">
        <v>104</v>
      </c>
      <c r="K94" s="92"/>
      <c r="L94" s="31"/>
    </row>
    <row r="95" spans="2:47" s="1" customFormat="1" ht="10.35" customHeight="1" x14ac:dyDescent="0.2">
      <c r="B95" s="31"/>
      <c r="L95" s="31"/>
    </row>
    <row r="96" spans="2:47" s="1" customFormat="1" ht="22.9" customHeight="1" x14ac:dyDescent="0.2">
      <c r="B96" s="31"/>
      <c r="C96" s="102" t="s">
        <v>105</v>
      </c>
      <c r="J96" s="65">
        <f>J120</f>
        <v>0</v>
      </c>
      <c r="L96" s="31"/>
      <c r="AU96" s="16" t="s">
        <v>106</v>
      </c>
    </row>
    <row r="97" spans="2:12" s="8" customFormat="1" ht="24.95" customHeight="1" x14ac:dyDescent="0.2">
      <c r="B97" s="103"/>
      <c r="D97" s="104" t="s">
        <v>107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 x14ac:dyDescent="0.2">
      <c r="B98" s="107"/>
      <c r="D98" s="108" t="s">
        <v>108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 x14ac:dyDescent="0.2">
      <c r="B99" s="107"/>
      <c r="D99" s="108" t="s">
        <v>109</v>
      </c>
      <c r="E99" s="109"/>
      <c r="F99" s="109"/>
      <c r="G99" s="109"/>
      <c r="H99" s="109"/>
      <c r="I99" s="109"/>
      <c r="J99" s="110">
        <f>J143</f>
        <v>0</v>
      </c>
      <c r="L99" s="107"/>
    </row>
    <row r="100" spans="2:12" s="9" customFormat="1" ht="19.899999999999999" customHeight="1" x14ac:dyDescent="0.2">
      <c r="B100" s="107"/>
      <c r="D100" s="108" t="s">
        <v>110</v>
      </c>
      <c r="E100" s="109"/>
      <c r="F100" s="109"/>
      <c r="G100" s="109"/>
      <c r="H100" s="109"/>
      <c r="I100" s="109"/>
      <c r="J100" s="110">
        <f>J150</f>
        <v>0</v>
      </c>
      <c r="L100" s="107"/>
    </row>
    <row r="101" spans="2:12" s="1" customFormat="1" ht="21.75" customHeight="1" x14ac:dyDescent="0.2">
      <c r="B101" s="31"/>
      <c r="L101" s="31"/>
    </row>
    <row r="102" spans="2:12" s="1" customFormat="1" ht="6.95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 x14ac:dyDescent="0.2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 x14ac:dyDescent="0.2">
      <c r="B107" s="31"/>
      <c r="C107" s="20" t="s">
        <v>111</v>
      </c>
      <c r="L107" s="31"/>
    </row>
    <row r="108" spans="2:12" s="1" customFormat="1" ht="6.95" customHeight="1" x14ac:dyDescent="0.2">
      <c r="B108" s="31"/>
      <c r="L108" s="31"/>
    </row>
    <row r="109" spans="2:12" s="1" customFormat="1" ht="12" customHeight="1" x14ac:dyDescent="0.2">
      <c r="B109" s="31"/>
      <c r="C109" s="26" t="s">
        <v>16</v>
      </c>
      <c r="L109" s="31"/>
    </row>
    <row r="110" spans="2:12" s="1" customFormat="1" ht="14.45" customHeight="1" x14ac:dyDescent="0.2">
      <c r="B110" s="31"/>
      <c r="E110" s="211" t="str">
        <f>E7</f>
        <v>NPK a.s. Chrudimská nemocnice, rozšíření parkovacích ploch</v>
      </c>
      <c r="F110" s="212"/>
      <c r="G110" s="212"/>
      <c r="H110" s="212"/>
      <c r="L110" s="31"/>
    </row>
    <row r="111" spans="2:12" s="1" customFormat="1" ht="12" customHeight="1" x14ac:dyDescent="0.2">
      <c r="B111" s="31"/>
      <c r="C111" s="26" t="s">
        <v>100</v>
      </c>
      <c r="L111" s="31"/>
    </row>
    <row r="112" spans="2:12" s="1" customFormat="1" ht="15.6" customHeight="1" x14ac:dyDescent="0.2">
      <c r="B112" s="31"/>
      <c r="E112" s="172" t="str">
        <f>E9</f>
        <v>SO-001 - Bourání a příprava území</v>
      </c>
      <c r="F112" s="213"/>
      <c r="G112" s="213"/>
      <c r="H112" s="213"/>
      <c r="L112" s="31"/>
    </row>
    <row r="113" spans="2:65" s="1" customFormat="1" ht="6.95" customHeight="1" x14ac:dyDescent="0.2">
      <c r="B113" s="31"/>
      <c r="L113" s="31"/>
    </row>
    <row r="114" spans="2:65" s="1" customFormat="1" ht="12" customHeight="1" x14ac:dyDescent="0.2">
      <c r="B114" s="31"/>
      <c r="C114" s="26" t="s">
        <v>20</v>
      </c>
      <c r="F114" s="24" t="str">
        <f>F12</f>
        <v>Chrudim</v>
      </c>
      <c r="I114" s="26" t="s">
        <v>22</v>
      </c>
      <c r="J114" s="51" t="str">
        <f>IF(J12="","",J12)</f>
        <v>15. 11. 2023</v>
      </c>
      <c r="L114" s="31"/>
    </row>
    <row r="115" spans="2:65" s="1" customFormat="1" ht="6.95" customHeight="1" x14ac:dyDescent="0.2">
      <c r="B115" s="31"/>
      <c r="L115" s="31"/>
    </row>
    <row r="116" spans="2:65" s="1" customFormat="1" ht="15.6" customHeight="1" x14ac:dyDescent="0.2">
      <c r="B116" s="31"/>
      <c r="C116" s="26" t="s">
        <v>24</v>
      </c>
      <c r="F116" s="24" t="str">
        <f>E15</f>
        <v>Pardubický kraj Pardubice</v>
      </c>
      <c r="I116" s="26" t="s">
        <v>30</v>
      </c>
      <c r="J116" s="29" t="str">
        <f>E21</f>
        <v xml:space="preserve"> </v>
      </c>
      <c r="L116" s="31"/>
    </row>
    <row r="117" spans="2:65" s="1" customFormat="1" ht="15.6" customHeight="1" x14ac:dyDescent="0.2">
      <c r="B117" s="31"/>
      <c r="C117" s="26" t="s">
        <v>28</v>
      </c>
      <c r="F117" s="24" t="str">
        <f>IF(E18="","",E18)</f>
        <v>Vyplň údaj</v>
      </c>
      <c r="I117" s="26" t="s">
        <v>33</v>
      </c>
      <c r="J117" s="29" t="str">
        <f>E24</f>
        <v>Hynek Seiner</v>
      </c>
      <c r="L117" s="31"/>
    </row>
    <row r="118" spans="2:65" s="1" customFormat="1" ht="10.35" customHeight="1" x14ac:dyDescent="0.2">
      <c r="B118" s="31"/>
      <c r="L118" s="31"/>
    </row>
    <row r="119" spans="2:65" s="10" customFormat="1" ht="29.25" customHeight="1" x14ac:dyDescent="0.2">
      <c r="B119" s="111"/>
      <c r="C119" s="112" t="s">
        <v>112</v>
      </c>
      <c r="D119" s="113" t="s">
        <v>61</v>
      </c>
      <c r="E119" s="113" t="s">
        <v>57</v>
      </c>
      <c r="F119" s="113" t="s">
        <v>58</v>
      </c>
      <c r="G119" s="113" t="s">
        <v>113</v>
      </c>
      <c r="H119" s="113" t="s">
        <v>114</v>
      </c>
      <c r="I119" s="113" t="s">
        <v>115</v>
      </c>
      <c r="J119" s="113" t="s">
        <v>104</v>
      </c>
      <c r="K119" s="114" t="s">
        <v>116</v>
      </c>
      <c r="L119" s="111"/>
      <c r="M119" s="58" t="s">
        <v>1</v>
      </c>
      <c r="N119" s="59" t="s">
        <v>40</v>
      </c>
      <c r="O119" s="59" t="s">
        <v>117</v>
      </c>
      <c r="P119" s="59" t="s">
        <v>118</v>
      </c>
      <c r="Q119" s="59" t="s">
        <v>119</v>
      </c>
      <c r="R119" s="59" t="s">
        <v>120</v>
      </c>
      <c r="S119" s="59" t="s">
        <v>121</v>
      </c>
      <c r="T119" s="60" t="s">
        <v>122</v>
      </c>
    </row>
    <row r="120" spans="2:65" s="1" customFormat="1" ht="22.9" customHeight="1" x14ac:dyDescent="0.25">
      <c r="B120" s="31"/>
      <c r="C120" s="63" t="s">
        <v>123</v>
      </c>
      <c r="J120" s="115">
        <f>BK120</f>
        <v>0</v>
      </c>
      <c r="L120" s="31"/>
      <c r="M120" s="61"/>
      <c r="N120" s="52"/>
      <c r="O120" s="52"/>
      <c r="P120" s="116">
        <f>P121</f>
        <v>0</v>
      </c>
      <c r="Q120" s="52"/>
      <c r="R120" s="116">
        <f>R121</f>
        <v>0</v>
      </c>
      <c r="S120" s="52"/>
      <c r="T120" s="117">
        <f>T121</f>
        <v>286.90600000000001</v>
      </c>
      <c r="AT120" s="16" t="s">
        <v>75</v>
      </c>
      <c r="AU120" s="16" t="s">
        <v>106</v>
      </c>
      <c r="BK120" s="118">
        <f>BK121</f>
        <v>0</v>
      </c>
    </row>
    <row r="121" spans="2:65" s="11" customFormat="1" ht="25.9" customHeight="1" x14ac:dyDescent="0.2">
      <c r="B121" s="119"/>
      <c r="D121" s="120" t="s">
        <v>75</v>
      </c>
      <c r="E121" s="121" t="s">
        <v>124</v>
      </c>
      <c r="F121" s="121" t="s">
        <v>125</v>
      </c>
      <c r="I121" s="122"/>
      <c r="J121" s="123">
        <f>BK121</f>
        <v>0</v>
      </c>
      <c r="L121" s="119"/>
      <c r="M121" s="124"/>
      <c r="P121" s="125">
        <f>P122+P143+P150</f>
        <v>0</v>
      </c>
      <c r="R121" s="125">
        <f>R122+R143+R150</f>
        <v>0</v>
      </c>
      <c r="T121" s="126">
        <f>T122+T143+T150</f>
        <v>286.90600000000001</v>
      </c>
      <c r="AR121" s="120" t="s">
        <v>84</v>
      </c>
      <c r="AT121" s="127" t="s">
        <v>75</v>
      </c>
      <c r="AU121" s="127" t="s">
        <v>76</v>
      </c>
      <c r="AY121" s="120" t="s">
        <v>126</v>
      </c>
      <c r="BK121" s="128">
        <f>BK122+BK143+BK150</f>
        <v>0</v>
      </c>
    </row>
    <row r="122" spans="2:65" s="11" customFormat="1" ht="22.9" customHeight="1" x14ac:dyDescent="0.2">
      <c r="B122" s="119"/>
      <c r="D122" s="120" t="s">
        <v>75</v>
      </c>
      <c r="E122" s="129" t="s">
        <v>84</v>
      </c>
      <c r="F122" s="129" t="s">
        <v>127</v>
      </c>
      <c r="I122" s="122"/>
      <c r="J122" s="130">
        <f>BK122</f>
        <v>0</v>
      </c>
      <c r="L122" s="119"/>
      <c r="M122" s="124"/>
      <c r="P122" s="125">
        <f>SUM(P123:P142)</f>
        <v>0</v>
      </c>
      <c r="R122" s="125">
        <f>SUM(R123:R142)</f>
        <v>0</v>
      </c>
      <c r="T122" s="126">
        <f>SUM(T123:T142)</f>
        <v>0</v>
      </c>
      <c r="AR122" s="120" t="s">
        <v>84</v>
      </c>
      <c r="AT122" s="127" t="s">
        <v>75</v>
      </c>
      <c r="AU122" s="127" t="s">
        <v>84</v>
      </c>
      <c r="AY122" s="120" t="s">
        <v>126</v>
      </c>
      <c r="BK122" s="128">
        <f>SUM(BK123:BK142)</f>
        <v>0</v>
      </c>
    </row>
    <row r="123" spans="2:65" s="1" customFormat="1" ht="22.15" customHeight="1" x14ac:dyDescent="0.2">
      <c r="B123" s="131"/>
      <c r="C123" s="215" t="s">
        <v>84</v>
      </c>
      <c r="D123" s="215" t="s">
        <v>128</v>
      </c>
      <c r="E123" s="216" t="s">
        <v>129</v>
      </c>
      <c r="F123" s="217" t="s">
        <v>130</v>
      </c>
      <c r="G123" s="218" t="s">
        <v>131</v>
      </c>
      <c r="H123" s="219">
        <v>10</v>
      </c>
      <c r="I123" s="137"/>
      <c r="J123" s="138">
        <f t="shared" ref="J123:J139" si="0">ROUND(I123*H123,2)</f>
        <v>0</v>
      </c>
      <c r="K123" s="134" t="s">
        <v>132</v>
      </c>
      <c r="L123" s="31"/>
      <c r="M123" s="139" t="s">
        <v>1</v>
      </c>
      <c r="N123" s="140" t="s">
        <v>41</v>
      </c>
      <c r="P123" s="141">
        <f t="shared" ref="P123:P139" si="1">O123*H123</f>
        <v>0</v>
      </c>
      <c r="Q123" s="141">
        <v>0</v>
      </c>
      <c r="R123" s="141">
        <f t="shared" ref="R123:R139" si="2">Q123*H123</f>
        <v>0</v>
      </c>
      <c r="S123" s="141">
        <v>0</v>
      </c>
      <c r="T123" s="142">
        <f t="shared" ref="T123:T139" si="3">S123*H123</f>
        <v>0</v>
      </c>
      <c r="AR123" s="143" t="s">
        <v>133</v>
      </c>
      <c r="AT123" s="143" t="s">
        <v>128</v>
      </c>
      <c r="AU123" s="143" t="s">
        <v>86</v>
      </c>
      <c r="AY123" s="16" t="s">
        <v>126</v>
      </c>
      <c r="BE123" s="144">
        <f t="shared" ref="BE123:BE139" si="4">IF(N123="základní",J123,0)</f>
        <v>0</v>
      </c>
      <c r="BF123" s="144">
        <f t="shared" ref="BF123:BF139" si="5">IF(N123="snížená",J123,0)</f>
        <v>0</v>
      </c>
      <c r="BG123" s="144">
        <f t="shared" ref="BG123:BG139" si="6">IF(N123="zákl. přenesená",J123,0)</f>
        <v>0</v>
      </c>
      <c r="BH123" s="144">
        <f t="shared" ref="BH123:BH139" si="7">IF(N123="sníž. přenesená",J123,0)</f>
        <v>0</v>
      </c>
      <c r="BI123" s="144">
        <f t="shared" ref="BI123:BI139" si="8">IF(N123="nulová",J123,0)</f>
        <v>0</v>
      </c>
      <c r="BJ123" s="16" t="s">
        <v>84</v>
      </c>
      <c r="BK123" s="144">
        <f t="shared" ref="BK123:BK139" si="9">ROUND(I123*H123,2)</f>
        <v>0</v>
      </c>
      <c r="BL123" s="16" t="s">
        <v>133</v>
      </c>
      <c r="BM123" s="143" t="s">
        <v>134</v>
      </c>
    </row>
    <row r="124" spans="2:65" s="1" customFormat="1" ht="14.45" customHeight="1" x14ac:dyDescent="0.2">
      <c r="B124" s="131"/>
      <c r="C124" s="215" t="s">
        <v>86</v>
      </c>
      <c r="D124" s="215" t="s">
        <v>128</v>
      </c>
      <c r="E124" s="216" t="s">
        <v>135</v>
      </c>
      <c r="F124" s="217" t="s">
        <v>136</v>
      </c>
      <c r="G124" s="218" t="s">
        <v>131</v>
      </c>
      <c r="H124" s="219">
        <v>15</v>
      </c>
      <c r="I124" s="137"/>
      <c r="J124" s="138">
        <f t="shared" si="0"/>
        <v>0</v>
      </c>
      <c r="K124" s="134" t="s">
        <v>132</v>
      </c>
      <c r="L124" s="31"/>
      <c r="M124" s="139" t="s">
        <v>1</v>
      </c>
      <c r="N124" s="140" t="s">
        <v>41</v>
      </c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AR124" s="143" t="s">
        <v>133</v>
      </c>
      <c r="AT124" s="143" t="s">
        <v>128</v>
      </c>
      <c r="AU124" s="143" t="s">
        <v>86</v>
      </c>
      <c r="AY124" s="16" t="s">
        <v>126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6" t="s">
        <v>84</v>
      </c>
      <c r="BK124" s="144">
        <f t="shared" si="9"/>
        <v>0</v>
      </c>
      <c r="BL124" s="16" t="s">
        <v>133</v>
      </c>
      <c r="BM124" s="143" t="s">
        <v>137</v>
      </c>
    </row>
    <row r="125" spans="2:65" s="1" customFormat="1" ht="22.15" customHeight="1" x14ac:dyDescent="0.2">
      <c r="B125" s="131"/>
      <c r="C125" s="215" t="s">
        <v>138</v>
      </c>
      <c r="D125" s="215" t="s">
        <v>128</v>
      </c>
      <c r="E125" s="216" t="s">
        <v>139</v>
      </c>
      <c r="F125" s="217" t="s">
        <v>140</v>
      </c>
      <c r="G125" s="218" t="s">
        <v>131</v>
      </c>
      <c r="H125" s="219">
        <v>8</v>
      </c>
      <c r="I125" s="137"/>
      <c r="J125" s="138">
        <f t="shared" si="0"/>
        <v>0</v>
      </c>
      <c r="K125" s="134" t="s">
        <v>132</v>
      </c>
      <c r="L125" s="31"/>
      <c r="M125" s="139" t="s">
        <v>1</v>
      </c>
      <c r="N125" s="140" t="s">
        <v>41</v>
      </c>
      <c r="P125" s="141">
        <f t="shared" si="1"/>
        <v>0</v>
      </c>
      <c r="Q125" s="141">
        <v>0</v>
      </c>
      <c r="R125" s="141">
        <f t="shared" si="2"/>
        <v>0</v>
      </c>
      <c r="S125" s="141">
        <v>0</v>
      </c>
      <c r="T125" s="142">
        <f t="shared" si="3"/>
        <v>0</v>
      </c>
      <c r="AR125" s="143" t="s">
        <v>133</v>
      </c>
      <c r="AT125" s="143" t="s">
        <v>128</v>
      </c>
      <c r="AU125" s="143" t="s">
        <v>86</v>
      </c>
      <c r="AY125" s="16" t="s">
        <v>126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6" t="s">
        <v>84</v>
      </c>
      <c r="BK125" s="144">
        <f t="shared" si="9"/>
        <v>0</v>
      </c>
      <c r="BL125" s="16" t="s">
        <v>133</v>
      </c>
      <c r="BM125" s="143" t="s">
        <v>141</v>
      </c>
    </row>
    <row r="126" spans="2:65" s="1" customFormat="1" ht="22.15" customHeight="1" x14ac:dyDescent="0.2">
      <c r="B126" s="131"/>
      <c r="C126" s="215" t="s">
        <v>133</v>
      </c>
      <c r="D126" s="215" t="s">
        <v>128</v>
      </c>
      <c r="E126" s="216" t="s">
        <v>142</v>
      </c>
      <c r="F126" s="217" t="s">
        <v>143</v>
      </c>
      <c r="G126" s="218" t="s">
        <v>131</v>
      </c>
      <c r="H126" s="219">
        <v>2</v>
      </c>
      <c r="I126" s="137"/>
      <c r="J126" s="138">
        <f t="shared" si="0"/>
        <v>0</v>
      </c>
      <c r="K126" s="134" t="s">
        <v>132</v>
      </c>
      <c r="L126" s="31"/>
      <c r="M126" s="139" t="s">
        <v>1</v>
      </c>
      <c r="N126" s="140" t="s">
        <v>41</v>
      </c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AR126" s="143" t="s">
        <v>133</v>
      </c>
      <c r="AT126" s="143" t="s">
        <v>128</v>
      </c>
      <c r="AU126" s="143" t="s">
        <v>86</v>
      </c>
      <c r="AY126" s="16" t="s">
        <v>126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6" t="s">
        <v>84</v>
      </c>
      <c r="BK126" s="144">
        <f t="shared" si="9"/>
        <v>0</v>
      </c>
      <c r="BL126" s="16" t="s">
        <v>133</v>
      </c>
      <c r="BM126" s="143" t="s">
        <v>144</v>
      </c>
    </row>
    <row r="127" spans="2:65" s="1" customFormat="1" ht="30" customHeight="1" x14ac:dyDescent="0.2">
      <c r="B127" s="131"/>
      <c r="C127" s="215" t="s">
        <v>145</v>
      </c>
      <c r="D127" s="215" t="s">
        <v>128</v>
      </c>
      <c r="E127" s="216" t="s">
        <v>146</v>
      </c>
      <c r="F127" s="217" t="s">
        <v>147</v>
      </c>
      <c r="G127" s="218" t="s">
        <v>131</v>
      </c>
      <c r="H127" s="219">
        <v>8</v>
      </c>
      <c r="I127" s="137"/>
      <c r="J127" s="138">
        <f t="shared" si="0"/>
        <v>0</v>
      </c>
      <c r="K127" s="134" t="s">
        <v>132</v>
      </c>
      <c r="L127" s="31"/>
      <c r="M127" s="139" t="s">
        <v>1</v>
      </c>
      <c r="N127" s="140" t="s">
        <v>41</v>
      </c>
      <c r="P127" s="141">
        <f t="shared" si="1"/>
        <v>0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AR127" s="143" t="s">
        <v>133</v>
      </c>
      <c r="AT127" s="143" t="s">
        <v>128</v>
      </c>
      <c r="AU127" s="143" t="s">
        <v>86</v>
      </c>
      <c r="AY127" s="16" t="s">
        <v>126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6" t="s">
        <v>84</v>
      </c>
      <c r="BK127" s="144">
        <f t="shared" si="9"/>
        <v>0</v>
      </c>
      <c r="BL127" s="16" t="s">
        <v>133</v>
      </c>
      <c r="BM127" s="143" t="s">
        <v>148</v>
      </c>
    </row>
    <row r="128" spans="2:65" s="1" customFormat="1" ht="30" customHeight="1" x14ac:dyDescent="0.2">
      <c r="B128" s="131"/>
      <c r="C128" s="215" t="s">
        <v>149</v>
      </c>
      <c r="D128" s="215" t="s">
        <v>128</v>
      </c>
      <c r="E128" s="216" t="s">
        <v>150</v>
      </c>
      <c r="F128" s="217" t="s">
        <v>151</v>
      </c>
      <c r="G128" s="218" t="s">
        <v>131</v>
      </c>
      <c r="H128" s="219">
        <v>2</v>
      </c>
      <c r="I128" s="137"/>
      <c r="J128" s="138">
        <f t="shared" si="0"/>
        <v>0</v>
      </c>
      <c r="K128" s="134" t="s">
        <v>132</v>
      </c>
      <c r="L128" s="31"/>
      <c r="M128" s="139" t="s">
        <v>1</v>
      </c>
      <c r="N128" s="140" t="s">
        <v>41</v>
      </c>
      <c r="P128" s="141">
        <f t="shared" si="1"/>
        <v>0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AR128" s="143" t="s">
        <v>133</v>
      </c>
      <c r="AT128" s="143" t="s">
        <v>128</v>
      </c>
      <c r="AU128" s="143" t="s">
        <v>86</v>
      </c>
      <c r="AY128" s="16" t="s">
        <v>126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6" t="s">
        <v>84</v>
      </c>
      <c r="BK128" s="144">
        <f t="shared" si="9"/>
        <v>0</v>
      </c>
      <c r="BL128" s="16" t="s">
        <v>133</v>
      </c>
      <c r="BM128" s="143" t="s">
        <v>152</v>
      </c>
    </row>
    <row r="129" spans="2:65" s="1" customFormat="1" ht="22.15" customHeight="1" x14ac:dyDescent="0.2">
      <c r="B129" s="131"/>
      <c r="C129" s="215" t="s">
        <v>153</v>
      </c>
      <c r="D129" s="215" t="s">
        <v>128</v>
      </c>
      <c r="E129" s="216" t="s">
        <v>154</v>
      </c>
      <c r="F129" s="217" t="s">
        <v>155</v>
      </c>
      <c r="G129" s="218" t="s">
        <v>131</v>
      </c>
      <c r="H129" s="219">
        <v>10</v>
      </c>
      <c r="I129" s="137"/>
      <c r="J129" s="138">
        <f t="shared" si="0"/>
        <v>0</v>
      </c>
      <c r="K129" s="134" t="s">
        <v>132</v>
      </c>
      <c r="L129" s="31"/>
      <c r="M129" s="139" t="s">
        <v>1</v>
      </c>
      <c r="N129" s="140" t="s">
        <v>41</v>
      </c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133</v>
      </c>
      <c r="AT129" s="143" t="s">
        <v>128</v>
      </c>
      <c r="AU129" s="143" t="s">
        <v>86</v>
      </c>
      <c r="AY129" s="16" t="s">
        <v>126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6" t="s">
        <v>84</v>
      </c>
      <c r="BK129" s="144">
        <f t="shared" si="9"/>
        <v>0</v>
      </c>
      <c r="BL129" s="16" t="s">
        <v>133</v>
      </c>
      <c r="BM129" s="143" t="s">
        <v>156</v>
      </c>
    </row>
    <row r="130" spans="2:65" s="1" customFormat="1" ht="30" customHeight="1" x14ac:dyDescent="0.2">
      <c r="B130" s="131"/>
      <c r="C130" s="215" t="s">
        <v>157</v>
      </c>
      <c r="D130" s="215" t="s">
        <v>128</v>
      </c>
      <c r="E130" s="216" t="s">
        <v>158</v>
      </c>
      <c r="F130" s="217" t="s">
        <v>159</v>
      </c>
      <c r="G130" s="218" t="s">
        <v>160</v>
      </c>
      <c r="H130" s="219">
        <v>548</v>
      </c>
      <c r="I130" s="137"/>
      <c r="J130" s="138">
        <f t="shared" si="0"/>
        <v>0</v>
      </c>
      <c r="K130" s="134" t="s">
        <v>132</v>
      </c>
      <c r="L130" s="31"/>
      <c r="M130" s="139" t="s">
        <v>1</v>
      </c>
      <c r="N130" s="140" t="s">
        <v>41</v>
      </c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133</v>
      </c>
      <c r="AT130" s="143" t="s">
        <v>128</v>
      </c>
      <c r="AU130" s="143" t="s">
        <v>86</v>
      </c>
      <c r="AY130" s="16" t="s">
        <v>126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6" t="s">
        <v>84</v>
      </c>
      <c r="BK130" s="144">
        <f t="shared" si="9"/>
        <v>0</v>
      </c>
      <c r="BL130" s="16" t="s">
        <v>133</v>
      </c>
      <c r="BM130" s="143" t="s">
        <v>161</v>
      </c>
    </row>
    <row r="131" spans="2:65" s="1" customFormat="1" ht="34.9" customHeight="1" x14ac:dyDescent="0.2">
      <c r="B131" s="131"/>
      <c r="C131" s="215" t="s">
        <v>162</v>
      </c>
      <c r="D131" s="215" t="s">
        <v>128</v>
      </c>
      <c r="E131" s="216" t="s">
        <v>163</v>
      </c>
      <c r="F131" s="217" t="s">
        <v>164</v>
      </c>
      <c r="G131" s="218" t="s">
        <v>160</v>
      </c>
      <c r="H131" s="219">
        <v>548</v>
      </c>
      <c r="I131" s="137"/>
      <c r="J131" s="138">
        <f t="shared" si="0"/>
        <v>0</v>
      </c>
      <c r="K131" s="134" t="s">
        <v>132</v>
      </c>
      <c r="L131" s="31"/>
      <c r="M131" s="139" t="s">
        <v>1</v>
      </c>
      <c r="N131" s="140" t="s">
        <v>41</v>
      </c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133</v>
      </c>
      <c r="AT131" s="143" t="s">
        <v>128</v>
      </c>
      <c r="AU131" s="143" t="s">
        <v>86</v>
      </c>
      <c r="AY131" s="16" t="s">
        <v>126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6" t="s">
        <v>84</v>
      </c>
      <c r="BK131" s="144">
        <f t="shared" si="9"/>
        <v>0</v>
      </c>
      <c r="BL131" s="16" t="s">
        <v>133</v>
      </c>
      <c r="BM131" s="143" t="s">
        <v>165</v>
      </c>
    </row>
    <row r="132" spans="2:65" s="1" customFormat="1" ht="22.15" customHeight="1" x14ac:dyDescent="0.2">
      <c r="B132" s="131"/>
      <c r="C132" s="215" t="s">
        <v>166</v>
      </c>
      <c r="D132" s="215" t="s">
        <v>128</v>
      </c>
      <c r="E132" s="216" t="s">
        <v>167</v>
      </c>
      <c r="F132" s="217" t="s">
        <v>168</v>
      </c>
      <c r="G132" s="218" t="s">
        <v>160</v>
      </c>
      <c r="H132" s="219">
        <v>548</v>
      </c>
      <c r="I132" s="137"/>
      <c r="J132" s="138">
        <f t="shared" si="0"/>
        <v>0</v>
      </c>
      <c r="K132" s="134" t="s">
        <v>132</v>
      </c>
      <c r="L132" s="31"/>
      <c r="M132" s="139" t="s">
        <v>1</v>
      </c>
      <c r="N132" s="140" t="s">
        <v>41</v>
      </c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133</v>
      </c>
      <c r="AT132" s="143" t="s">
        <v>128</v>
      </c>
      <c r="AU132" s="143" t="s">
        <v>86</v>
      </c>
      <c r="AY132" s="16" t="s">
        <v>126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6" t="s">
        <v>84</v>
      </c>
      <c r="BK132" s="144">
        <f t="shared" si="9"/>
        <v>0</v>
      </c>
      <c r="BL132" s="16" t="s">
        <v>133</v>
      </c>
      <c r="BM132" s="143" t="s">
        <v>169</v>
      </c>
    </row>
    <row r="133" spans="2:65" s="1" customFormat="1" ht="30" customHeight="1" x14ac:dyDescent="0.2">
      <c r="B133" s="131"/>
      <c r="C133" s="215" t="s">
        <v>170</v>
      </c>
      <c r="D133" s="215" t="s">
        <v>128</v>
      </c>
      <c r="E133" s="216" t="s">
        <v>171</v>
      </c>
      <c r="F133" s="217" t="s">
        <v>172</v>
      </c>
      <c r="G133" s="218" t="s">
        <v>160</v>
      </c>
      <c r="H133" s="219">
        <v>548</v>
      </c>
      <c r="I133" s="137"/>
      <c r="J133" s="138">
        <f t="shared" si="0"/>
        <v>0</v>
      </c>
      <c r="K133" s="134" t="s">
        <v>132</v>
      </c>
      <c r="L133" s="31"/>
      <c r="M133" s="139" t="s">
        <v>1</v>
      </c>
      <c r="N133" s="140" t="s">
        <v>41</v>
      </c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133</v>
      </c>
      <c r="AT133" s="143" t="s">
        <v>128</v>
      </c>
      <c r="AU133" s="143" t="s">
        <v>86</v>
      </c>
      <c r="AY133" s="16" t="s">
        <v>126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6" t="s">
        <v>84</v>
      </c>
      <c r="BK133" s="144">
        <f t="shared" si="9"/>
        <v>0</v>
      </c>
      <c r="BL133" s="16" t="s">
        <v>133</v>
      </c>
      <c r="BM133" s="143" t="s">
        <v>173</v>
      </c>
    </row>
    <row r="134" spans="2:65" s="1" customFormat="1" ht="14.45" customHeight="1" x14ac:dyDescent="0.2">
      <c r="B134" s="131"/>
      <c r="C134" s="215" t="s">
        <v>174</v>
      </c>
      <c r="D134" s="215" t="s">
        <v>128</v>
      </c>
      <c r="E134" s="216" t="s">
        <v>175</v>
      </c>
      <c r="F134" s="217" t="s">
        <v>176</v>
      </c>
      <c r="G134" s="218" t="s">
        <v>160</v>
      </c>
      <c r="H134" s="219">
        <v>548</v>
      </c>
      <c r="I134" s="137"/>
      <c r="J134" s="138">
        <f t="shared" si="0"/>
        <v>0</v>
      </c>
      <c r="K134" s="134" t="s">
        <v>132</v>
      </c>
      <c r="L134" s="31"/>
      <c r="M134" s="139" t="s">
        <v>1</v>
      </c>
      <c r="N134" s="140" t="s">
        <v>41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133</v>
      </c>
      <c r="AT134" s="143" t="s">
        <v>128</v>
      </c>
      <c r="AU134" s="143" t="s">
        <v>86</v>
      </c>
      <c r="AY134" s="16" t="s">
        <v>126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6" t="s">
        <v>84</v>
      </c>
      <c r="BK134" s="144">
        <f t="shared" si="9"/>
        <v>0</v>
      </c>
      <c r="BL134" s="16" t="s">
        <v>133</v>
      </c>
      <c r="BM134" s="143" t="s">
        <v>177</v>
      </c>
    </row>
    <row r="135" spans="2:65" s="1" customFormat="1" ht="22.15" customHeight="1" x14ac:dyDescent="0.2">
      <c r="B135" s="131"/>
      <c r="C135" s="215" t="s">
        <v>178</v>
      </c>
      <c r="D135" s="215" t="s">
        <v>128</v>
      </c>
      <c r="E135" s="216" t="s">
        <v>179</v>
      </c>
      <c r="F135" s="217" t="s">
        <v>180</v>
      </c>
      <c r="G135" s="218" t="s">
        <v>181</v>
      </c>
      <c r="H135" s="219">
        <v>20</v>
      </c>
      <c r="I135" s="137"/>
      <c r="J135" s="138">
        <f t="shared" si="0"/>
        <v>0</v>
      </c>
      <c r="K135" s="134" t="s">
        <v>132</v>
      </c>
      <c r="L135" s="31"/>
      <c r="M135" s="139" t="s">
        <v>1</v>
      </c>
      <c r="N135" s="140" t="s">
        <v>41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133</v>
      </c>
      <c r="AT135" s="143" t="s">
        <v>128</v>
      </c>
      <c r="AU135" s="143" t="s">
        <v>86</v>
      </c>
      <c r="AY135" s="16" t="s">
        <v>126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6" t="s">
        <v>84</v>
      </c>
      <c r="BK135" s="144">
        <f t="shared" si="9"/>
        <v>0</v>
      </c>
      <c r="BL135" s="16" t="s">
        <v>133</v>
      </c>
      <c r="BM135" s="143" t="s">
        <v>182</v>
      </c>
    </row>
    <row r="136" spans="2:65" s="1" customFormat="1" ht="22.15" customHeight="1" x14ac:dyDescent="0.2">
      <c r="B136" s="131"/>
      <c r="C136" s="215" t="s">
        <v>183</v>
      </c>
      <c r="D136" s="215" t="s">
        <v>128</v>
      </c>
      <c r="E136" s="216" t="s">
        <v>184</v>
      </c>
      <c r="F136" s="217" t="s">
        <v>185</v>
      </c>
      <c r="G136" s="218" t="s">
        <v>181</v>
      </c>
      <c r="H136" s="219">
        <v>1825</v>
      </c>
      <c r="I136" s="137"/>
      <c r="J136" s="138">
        <f t="shared" si="0"/>
        <v>0</v>
      </c>
      <c r="K136" s="134" t="s">
        <v>132</v>
      </c>
      <c r="L136" s="31"/>
      <c r="M136" s="139" t="s">
        <v>1</v>
      </c>
      <c r="N136" s="140" t="s">
        <v>41</v>
      </c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133</v>
      </c>
      <c r="AT136" s="143" t="s">
        <v>128</v>
      </c>
      <c r="AU136" s="143" t="s">
        <v>86</v>
      </c>
      <c r="AY136" s="16" t="s">
        <v>126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6" t="s">
        <v>84</v>
      </c>
      <c r="BK136" s="144">
        <f t="shared" si="9"/>
        <v>0</v>
      </c>
      <c r="BL136" s="16" t="s">
        <v>133</v>
      </c>
      <c r="BM136" s="143" t="s">
        <v>186</v>
      </c>
    </row>
    <row r="137" spans="2:65" s="1" customFormat="1" ht="14.45" customHeight="1" x14ac:dyDescent="0.2">
      <c r="B137" s="131"/>
      <c r="C137" s="215" t="s">
        <v>8</v>
      </c>
      <c r="D137" s="215" t="s">
        <v>128</v>
      </c>
      <c r="E137" s="216" t="s">
        <v>187</v>
      </c>
      <c r="F137" s="217" t="s">
        <v>188</v>
      </c>
      <c r="G137" s="218" t="s">
        <v>181</v>
      </c>
      <c r="H137" s="219">
        <v>1825</v>
      </c>
      <c r="I137" s="137"/>
      <c r="J137" s="138">
        <f t="shared" si="0"/>
        <v>0</v>
      </c>
      <c r="K137" s="134" t="s">
        <v>132</v>
      </c>
      <c r="L137" s="31"/>
      <c r="M137" s="139" t="s">
        <v>1</v>
      </c>
      <c r="N137" s="140" t="s">
        <v>41</v>
      </c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133</v>
      </c>
      <c r="AT137" s="143" t="s">
        <v>128</v>
      </c>
      <c r="AU137" s="143" t="s">
        <v>86</v>
      </c>
      <c r="AY137" s="16" t="s">
        <v>126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6" t="s">
        <v>84</v>
      </c>
      <c r="BK137" s="144">
        <f t="shared" si="9"/>
        <v>0</v>
      </c>
      <c r="BL137" s="16" t="s">
        <v>133</v>
      </c>
      <c r="BM137" s="143" t="s">
        <v>189</v>
      </c>
    </row>
    <row r="138" spans="2:65" s="1" customFormat="1" ht="22.15" customHeight="1" x14ac:dyDescent="0.2">
      <c r="B138" s="131"/>
      <c r="C138" s="215" t="s">
        <v>190</v>
      </c>
      <c r="D138" s="215" t="s">
        <v>128</v>
      </c>
      <c r="E138" s="216" t="s">
        <v>191</v>
      </c>
      <c r="F138" s="217" t="s">
        <v>192</v>
      </c>
      <c r="G138" s="218" t="s">
        <v>181</v>
      </c>
      <c r="H138" s="219">
        <v>1825</v>
      </c>
      <c r="I138" s="137"/>
      <c r="J138" s="138">
        <f t="shared" si="0"/>
        <v>0</v>
      </c>
      <c r="K138" s="134" t="s">
        <v>132</v>
      </c>
      <c r="L138" s="31"/>
      <c r="M138" s="139" t="s">
        <v>1</v>
      </c>
      <c r="N138" s="140" t="s">
        <v>41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133</v>
      </c>
      <c r="AT138" s="143" t="s">
        <v>128</v>
      </c>
      <c r="AU138" s="143" t="s">
        <v>86</v>
      </c>
      <c r="AY138" s="16" t="s">
        <v>126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6" t="s">
        <v>84</v>
      </c>
      <c r="BK138" s="144">
        <f t="shared" si="9"/>
        <v>0</v>
      </c>
      <c r="BL138" s="16" t="s">
        <v>133</v>
      </c>
      <c r="BM138" s="143" t="s">
        <v>193</v>
      </c>
    </row>
    <row r="139" spans="2:65" s="1" customFormat="1" ht="30" customHeight="1" x14ac:dyDescent="0.2">
      <c r="B139" s="131"/>
      <c r="C139" s="215" t="s">
        <v>194</v>
      </c>
      <c r="D139" s="215" t="s">
        <v>128</v>
      </c>
      <c r="E139" s="216" t="s">
        <v>195</v>
      </c>
      <c r="F139" s="217" t="s">
        <v>196</v>
      </c>
      <c r="G139" s="218" t="s">
        <v>197</v>
      </c>
      <c r="H139" s="219">
        <v>18.652000000000001</v>
      </c>
      <c r="I139" s="137"/>
      <c r="J139" s="138">
        <f t="shared" si="0"/>
        <v>0</v>
      </c>
      <c r="K139" s="134" t="s">
        <v>132</v>
      </c>
      <c r="L139" s="31"/>
      <c r="M139" s="139" t="s">
        <v>1</v>
      </c>
      <c r="N139" s="140" t="s">
        <v>41</v>
      </c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133</v>
      </c>
      <c r="AT139" s="143" t="s">
        <v>128</v>
      </c>
      <c r="AU139" s="143" t="s">
        <v>86</v>
      </c>
      <c r="AY139" s="16" t="s">
        <v>126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6" t="s">
        <v>84</v>
      </c>
      <c r="BK139" s="144">
        <f t="shared" si="9"/>
        <v>0</v>
      </c>
      <c r="BL139" s="16" t="s">
        <v>133</v>
      </c>
      <c r="BM139" s="143" t="s">
        <v>198</v>
      </c>
    </row>
    <row r="140" spans="2:65" s="12" customFormat="1" ht="11.25" x14ac:dyDescent="0.2">
      <c r="B140" s="145"/>
      <c r="C140" s="220"/>
      <c r="D140" s="221" t="s">
        <v>199</v>
      </c>
      <c r="E140" s="222" t="s">
        <v>1</v>
      </c>
      <c r="F140" s="223" t="s">
        <v>200</v>
      </c>
      <c r="G140" s="220"/>
      <c r="H140" s="224">
        <v>18.652000000000001</v>
      </c>
      <c r="I140" s="147"/>
      <c r="L140" s="145"/>
      <c r="M140" s="148"/>
      <c r="T140" s="149"/>
      <c r="AT140" s="146" t="s">
        <v>199</v>
      </c>
      <c r="AU140" s="146" t="s">
        <v>86</v>
      </c>
      <c r="AV140" s="12" t="s">
        <v>86</v>
      </c>
      <c r="AW140" s="12" t="s">
        <v>32</v>
      </c>
      <c r="AX140" s="12" t="s">
        <v>76</v>
      </c>
      <c r="AY140" s="146" t="s">
        <v>126</v>
      </c>
    </row>
    <row r="141" spans="2:65" s="13" customFormat="1" ht="11.25" x14ac:dyDescent="0.2">
      <c r="B141" s="150"/>
      <c r="C141" s="225"/>
      <c r="D141" s="221" t="s">
        <v>199</v>
      </c>
      <c r="E141" s="226" t="s">
        <v>1</v>
      </c>
      <c r="F141" s="227" t="s">
        <v>201</v>
      </c>
      <c r="G141" s="225"/>
      <c r="H141" s="228">
        <v>18.652000000000001</v>
      </c>
      <c r="I141" s="152"/>
      <c r="L141" s="150"/>
      <c r="M141" s="153"/>
      <c r="T141" s="154"/>
      <c r="AT141" s="151" t="s">
        <v>199</v>
      </c>
      <c r="AU141" s="151" t="s">
        <v>86</v>
      </c>
      <c r="AV141" s="13" t="s">
        <v>133</v>
      </c>
      <c r="AW141" s="13" t="s">
        <v>32</v>
      </c>
      <c r="AX141" s="13" t="s">
        <v>84</v>
      </c>
      <c r="AY141" s="151" t="s">
        <v>126</v>
      </c>
    </row>
    <row r="142" spans="2:65" s="1" customFormat="1" ht="22.15" customHeight="1" x14ac:dyDescent="0.2">
      <c r="B142" s="131"/>
      <c r="C142" s="215" t="s">
        <v>202</v>
      </c>
      <c r="D142" s="215" t="s">
        <v>128</v>
      </c>
      <c r="E142" s="216" t="s">
        <v>203</v>
      </c>
      <c r="F142" s="217" t="s">
        <v>204</v>
      </c>
      <c r="G142" s="218" t="s">
        <v>181</v>
      </c>
      <c r="H142" s="219">
        <v>2066</v>
      </c>
      <c r="I142" s="137"/>
      <c r="J142" s="138">
        <f>ROUND(I142*H142,2)</f>
        <v>0</v>
      </c>
      <c r="K142" s="134" t="s">
        <v>132</v>
      </c>
      <c r="L142" s="31"/>
      <c r="M142" s="139" t="s">
        <v>1</v>
      </c>
      <c r="N142" s="140" t="s">
        <v>41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133</v>
      </c>
      <c r="AT142" s="143" t="s">
        <v>128</v>
      </c>
      <c r="AU142" s="143" t="s">
        <v>86</v>
      </c>
      <c r="AY142" s="16" t="s">
        <v>126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6" t="s">
        <v>84</v>
      </c>
      <c r="BK142" s="144">
        <f>ROUND(I142*H142,2)</f>
        <v>0</v>
      </c>
      <c r="BL142" s="16" t="s">
        <v>133</v>
      </c>
      <c r="BM142" s="143" t="s">
        <v>205</v>
      </c>
    </row>
    <row r="143" spans="2:65" s="11" customFormat="1" ht="22.9" customHeight="1" x14ac:dyDescent="0.2">
      <c r="B143" s="119"/>
      <c r="C143" s="229"/>
      <c r="D143" s="230" t="s">
        <v>75</v>
      </c>
      <c r="E143" s="231" t="s">
        <v>206</v>
      </c>
      <c r="F143" s="231" t="s">
        <v>207</v>
      </c>
      <c r="G143" s="229"/>
      <c r="H143" s="229"/>
      <c r="I143" s="122"/>
      <c r="J143" s="130">
        <f>BK143</f>
        <v>0</v>
      </c>
      <c r="L143" s="119"/>
      <c r="M143" s="124"/>
      <c r="P143" s="125">
        <f>SUM(P144:P149)</f>
        <v>0</v>
      </c>
      <c r="R143" s="125">
        <f>SUM(R144:R149)</f>
        <v>0</v>
      </c>
      <c r="T143" s="126">
        <f>SUM(T144:T149)</f>
        <v>286.90600000000001</v>
      </c>
      <c r="AR143" s="120" t="s">
        <v>84</v>
      </c>
      <c r="AT143" s="127" t="s">
        <v>75</v>
      </c>
      <c r="AU143" s="127" t="s">
        <v>84</v>
      </c>
      <c r="AY143" s="120" t="s">
        <v>126</v>
      </c>
      <c r="BK143" s="128">
        <f>SUM(BK144:BK149)</f>
        <v>0</v>
      </c>
    </row>
    <row r="144" spans="2:65" s="1" customFormat="1" ht="30" customHeight="1" x14ac:dyDescent="0.2">
      <c r="B144" s="131"/>
      <c r="C144" s="215" t="s">
        <v>208</v>
      </c>
      <c r="D144" s="215" t="s">
        <v>128</v>
      </c>
      <c r="E144" s="216" t="s">
        <v>209</v>
      </c>
      <c r="F144" s="217" t="s">
        <v>210</v>
      </c>
      <c r="G144" s="218" t="s">
        <v>181</v>
      </c>
      <c r="H144" s="219">
        <v>140</v>
      </c>
      <c r="I144" s="137"/>
      <c r="J144" s="138">
        <f>ROUND(I144*H144,2)</f>
        <v>0</v>
      </c>
      <c r="K144" s="134" t="s">
        <v>132</v>
      </c>
      <c r="L144" s="31"/>
      <c r="M144" s="139" t="s">
        <v>1</v>
      </c>
      <c r="N144" s="140" t="s">
        <v>41</v>
      </c>
      <c r="P144" s="141">
        <f>O144*H144</f>
        <v>0</v>
      </c>
      <c r="Q144" s="141">
        <v>0</v>
      </c>
      <c r="R144" s="141">
        <f>Q144*H144</f>
        <v>0</v>
      </c>
      <c r="S144" s="141">
        <v>0.28999999999999998</v>
      </c>
      <c r="T144" s="142">
        <f>S144*H144</f>
        <v>40.599999999999994</v>
      </c>
      <c r="AR144" s="143" t="s">
        <v>133</v>
      </c>
      <c r="AT144" s="143" t="s">
        <v>128</v>
      </c>
      <c r="AU144" s="143" t="s">
        <v>86</v>
      </c>
      <c r="AY144" s="16" t="s">
        <v>126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6" t="s">
        <v>84</v>
      </c>
      <c r="BK144" s="144">
        <f>ROUND(I144*H144,2)</f>
        <v>0</v>
      </c>
      <c r="BL144" s="16" t="s">
        <v>133</v>
      </c>
      <c r="BM144" s="143" t="s">
        <v>211</v>
      </c>
    </row>
    <row r="145" spans="2:65" s="1" customFormat="1" ht="22.15" customHeight="1" x14ac:dyDescent="0.2">
      <c r="B145" s="131"/>
      <c r="C145" s="215" t="s">
        <v>212</v>
      </c>
      <c r="D145" s="215" t="s">
        <v>128</v>
      </c>
      <c r="E145" s="216" t="s">
        <v>213</v>
      </c>
      <c r="F145" s="217" t="s">
        <v>214</v>
      </c>
      <c r="G145" s="218" t="s">
        <v>181</v>
      </c>
      <c r="H145" s="219">
        <v>140</v>
      </c>
      <c r="I145" s="137"/>
      <c r="J145" s="138">
        <f>ROUND(I145*H145,2)</f>
        <v>0</v>
      </c>
      <c r="K145" s="134" t="s">
        <v>132</v>
      </c>
      <c r="L145" s="31"/>
      <c r="M145" s="139" t="s">
        <v>1</v>
      </c>
      <c r="N145" s="140" t="s">
        <v>41</v>
      </c>
      <c r="P145" s="141">
        <f>O145*H145</f>
        <v>0</v>
      </c>
      <c r="Q145" s="141">
        <v>0</v>
      </c>
      <c r="R145" s="141">
        <f>Q145*H145</f>
        <v>0</v>
      </c>
      <c r="S145" s="141">
        <v>0.32500000000000001</v>
      </c>
      <c r="T145" s="142">
        <f>S145*H145</f>
        <v>45.5</v>
      </c>
      <c r="AR145" s="143" t="s">
        <v>133</v>
      </c>
      <c r="AT145" s="143" t="s">
        <v>128</v>
      </c>
      <c r="AU145" s="143" t="s">
        <v>86</v>
      </c>
      <c r="AY145" s="16" t="s">
        <v>126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6" t="s">
        <v>84</v>
      </c>
      <c r="BK145" s="144">
        <f>ROUND(I145*H145,2)</f>
        <v>0</v>
      </c>
      <c r="BL145" s="16" t="s">
        <v>133</v>
      </c>
      <c r="BM145" s="143" t="s">
        <v>215</v>
      </c>
    </row>
    <row r="146" spans="2:65" s="1" customFormat="1" ht="14.45" customHeight="1" x14ac:dyDescent="0.2">
      <c r="B146" s="131"/>
      <c r="C146" s="215" t="s">
        <v>7</v>
      </c>
      <c r="D146" s="215" t="s">
        <v>128</v>
      </c>
      <c r="E146" s="216" t="s">
        <v>216</v>
      </c>
      <c r="F146" s="217" t="s">
        <v>217</v>
      </c>
      <c r="G146" s="218" t="s">
        <v>181</v>
      </c>
      <c r="H146" s="219">
        <v>167</v>
      </c>
      <c r="I146" s="137"/>
      <c r="J146" s="138">
        <f>ROUND(I146*H146,2)</f>
        <v>0</v>
      </c>
      <c r="K146" s="134" t="s">
        <v>132</v>
      </c>
      <c r="L146" s="31"/>
      <c r="M146" s="139" t="s">
        <v>1</v>
      </c>
      <c r="N146" s="140" t="s">
        <v>41</v>
      </c>
      <c r="P146" s="141">
        <f>O146*H146</f>
        <v>0</v>
      </c>
      <c r="Q146" s="141">
        <v>0</v>
      </c>
      <c r="R146" s="141">
        <f>Q146*H146</f>
        <v>0</v>
      </c>
      <c r="S146" s="141">
        <v>1.7999999999999999E-2</v>
      </c>
      <c r="T146" s="142">
        <f>S146*H146</f>
        <v>3.0059999999999998</v>
      </c>
      <c r="AR146" s="143" t="s">
        <v>190</v>
      </c>
      <c r="AT146" s="143" t="s">
        <v>128</v>
      </c>
      <c r="AU146" s="143" t="s">
        <v>86</v>
      </c>
      <c r="AY146" s="16" t="s">
        <v>126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6" t="s">
        <v>84</v>
      </c>
      <c r="BK146" s="144">
        <f>ROUND(I146*H146,2)</f>
        <v>0</v>
      </c>
      <c r="BL146" s="16" t="s">
        <v>190</v>
      </c>
      <c r="BM146" s="143" t="s">
        <v>218</v>
      </c>
    </row>
    <row r="147" spans="2:65" s="1" customFormat="1" ht="14.45" customHeight="1" x14ac:dyDescent="0.2">
      <c r="B147" s="131"/>
      <c r="C147" s="215" t="s">
        <v>219</v>
      </c>
      <c r="D147" s="215" t="s">
        <v>128</v>
      </c>
      <c r="E147" s="216" t="s">
        <v>220</v>
      </c>
      <c r="F147" s="217" t="s">
        <v>221</v>
      </c>
      <c r="G147" s="218" t="s">
        <v>160</v>
      </c>
      <c r="H147" s="219">
        <v>83.5</v>
      </c>
      <c r="I147" s="137"/>
      <c r="J147" s="138">
        <f>ROUND(I147*H147,2)</f>
        <v>0</v>
      </c>
      <c r="K147" s="134" t="s">
        <v>132</v>
      </c>
      <c r="L147" s="31"/>
      <c r="M147" s="139" t="s">
        <v>1</v>
      </c>
      <c r="N147" s="140" t="s">
        <v>41</v>
      </c>
      <c r="P147" s="141">
        <f>O147*H147</f>
        <v>0</v>
      </c>
      <c r="Q147" s="141">
        <v>0</v>
      </c>
      <c r="R147" s="141">
        <f>Q147*H147</f>
        <v>0</v>
      </c>
      <c r="S147" s="141">
        <v>2</v>
      </c>
      <c r="T147" s="142">
        <f>S147*H147</f>
        <v>167</v>
      </c>
      <c r="AR147" s="143" t="s">
        <v>133</v>
      </c>
      <c r="AT147" s="143" t="s">
        <v>128</v>
      </c>
      <c r="AU147" s="143" t="s">
        <v>86</v>
      </c>
      <c r="AY147" s="16" t="s">
        <v>126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84</v>
      </c>
      <c r="BK147" s="144">
        <f>ROUND(I147*H147,2)</f>
        <v>0</v>
      </c>
      <c r="BL147" s="16" t="s">
        <v>133</v>
      </c>
      <c r="BM147" s="143" t="s">
        <v>222</v>
      </c>
    </row>
    <row r="148" spans="2:65" s="12" customFormat="1" ht="11.25" x14ac:dyDescent="0.2">
      <c r="B148" s="145"/>
      <c r="C148" s="220"/>
      <c r="D148" s="221" t="s">
        <v>199</v>
      </c>
      <c r="E148" s="222" t="s">
        <v>1</v>
      </c>
      <c r="F148" s="223" t="s">
        <v>223</v>
      </c>
      <c r="G148" s="220"/>
      <c r="H148" s="224">
        <v>83.5</v>
      </c>
      <c r="I148" s="147"/>
      <c r="L148" s="145"/>
      <c r="M148" s="148"/>
      <c r="T148" s="149"/>
      <c r="AT148" s="146" t="s">
        <v>199</v>
      </c>
      <c r="AU148" s="146" t="s">
        <v>86</v>
      </c>
      <c r="AV148" s="12" t="s">
        <v>86</v>
      </c>
      <c r="AW148" s="12" t="s">
        <v>32</v>
      </c>
      <c r="AX148" s="12" t="s">
        <v>84</v>
      </c>
      <c r="AY148" s="146" t="s">
        <v>126</v>
      </c>
    </row>
    <row r="149" spans="2:65" s="1" customFormat="1" ht="22.15" customHeight="1" x14ac:dyDescent="0.2">
      <c r="B149" s="131"/>
      <c r="C149" s="215" t="s">
        <v>224</v>
      </c>
      <c r="D149" s="215" t="s">
        <v>128</v>
      </c>
      <c r="E149" s="216" t="s">
        <v>225</v>
      </c>
      <c r="F149" s="217" t="s">
        <v>226</v>
      </c>
      <c r="G149" s="218" t="s">
        <v>181</v>
      </c>
      <c r="H149" s="219">
        <v>140</v>
      </c>
      <c r="I149" s="137"/>
      <c r="J149" s="138">
        <f>ROUND(I149*H149,2)</f>
        <v>0</v>
      </c>
      <c r="K149" s="134" t="s">
        <v>132</v>
      </c>
      <c r="L149" s="31"/>
      <c r="M149" s="139" t="s">
        <v>1</v>
      </c>
      <c r="N149" s="140" t="s">
        <v>41</v>
      </c>
      <c r="P149" s="141">
        <f>O149*H149</f>
        <v>0</v>
      </c>
      <c r="Q149" s="141">
        <v>0</v>
      </c>
      <c r="R149" s="141">
        <f>Q149*H149</f>
        <v>0</v>
      </c>
      <c r="S149" s="141">
        <v>0.22</v>
      </c>
      <c r="T149" s="142">
        <f>S149*H149</f>
        <v>30.8</v>
      </c>
      <c r="AR149" s="143" t="s">
        <v>133</v>
      </c>
      <c r="AT149" s="143" t="s">
        <v>128</v>
      </c>
      <c r="AU149" s="143" t="s">
        <v>86</v>
      </c>
      <c r="AY149" s="16" t="s">
        <v>126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6" t="s">
        <v>84</v>
      </c>
      <c r="BK149" s="144">
        <f>ROUND(I149*H149,2)</f>
        <v>0</v>
      </c>
      <c r="BL149" s="16" t="s">
        <v>133</v>
      </c>
      <c r="BM149" s="143" t="s">
        <v>227</v>
      </c>
    </row>
    <row r="150" spans="2:65" s="11" customFormat="1" ht="22.9" customHeight="1" x14ac:dyDescent="0.2">
      <c r="B150" s="119"/>
      <c r="C150" s="229"/>
      <c r="D150" s="230" t="s">
        <v>75</v>
      </c>
      <c r="E150" s="231" t="s">
        <v>228</v>
      </c>
      <c r="F150" s="231" t="s">
        <v>229</v>
      </c>
      <c r="G150" s="229"/>
      <c r="H150" s="229"/>
      <c r="I150" s="122"/>
      <c r="J150" s="130">
        <f>BK150</f>
        <v>0</v>
      </c>
      <c r="L150" s="119"/>
      <c r="M150" s="124"/>
      <c r="P150" s="125">
        <f>SUM(P151:P160)</f>
        <v>0</v>
      </c>
      <c r="R150" s="125">
        <f>SUM(R151:R160)</f>
        <v>0</v>
      </c>
      <c r="T150" s="126">
        <f>SUM(T151:T160)</f>
        <v>0</v>
      </c>
      <c r="AR150" s="120" t="s">
        <v>84</v>
      </c>
      <c r="AT150" s="127" t="s">
        <v>75</v>
      </c>
      <c r="AU150" s="127" t="s">
        <v>84</v>
      </c>
      <c r="AY150" s="120" t="s">
        <v>126</v>
      </c>
      <c r="BK150" s="128">
        <f>SUM(BK151:BK160)</f>
        <v>0</v>
      </c>
    </row>
    <row r="151" spans="2:65" s="1" customFormat="1" ht="19.899999999999999" customHeight="1" x14ac:dyDescent="0.2">
      <c r="B151" s="131"/>
      <c r="C151" s="215" t="s">
        <v>230</v>
      </c>
      <c r="D151" s="215" t="s">
        <v>128</v>
      </c>
      <c r="E151" s="216" t="s">
        <v>231</v>
      </c>
      <c r="F151" s="217" t="s">
        <v>232</v>
      </c>
      <c r="G151" s="218" t="s">
        <v>197</v>
      </c>
      <c r="H151" s="219">
        <v>286.90600000000001</v>
      </c>
      <c r="I151" s="137"/>
      <c r="J151" s="138">
        <f>ROUND(I151*H151,2)</f>
        <v>0</v>
      </c>
      <c r="K151" s="134" t="s">
        <v>132</v>
      </c>
      <c r="L151" s="31"/>
      <c r="M151" s="139" t="s">
        <v>1</v>
      </c>
      <c r="N151" s="140" t="s">
        <v>41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133</v>
      </c>
      <c r="AT151" s="143" t="s">
        <v>128</v>
      </c>
      <c r="AU151" s="143" t="s">
        <v>86</v>
      </c>
      <c r="AY151" s="16" t="s">
        <v>126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6" t="s">
        <v>84</v>
      </c>
      <c r="BK151" s="144">
        <f>ROUND(I151*H151,2)</f>
        <v>0</v>
      </c>
      <c r="BL151" s="16" t="s">
        <v>133</v>
      </c>
      <c r="BM151" s="143" t="s">
        <v>233</v>
      </c>
    </row>
    <row r="152" spans="2:65" s="1" customFormat="1" ht="22.15" customHeight="1" x14ac:dyDescent="0.2">
      <c r="B152" s="131"/>
      <c r="C152" s="215" t="s">
        <v>234</v>
      </c>
      <c r="D152" s="215" t="s">
        <v>128</v>
      </c>
      <c r="E152" s="216" t="s">
        <v>235</v>
      </c>
      <c r="F152" s="217" t="s">
        <v>236</v>
      </c>
      <c r="G152" s="218" t="s">
        <v>197</v>
      </c>
      <c r="H152" s="219">
        <v>286.90600000000001</v>
      </c>
      <c r="I152" s="137"/>
      <c r="J152" s="138">
        <f>ROUND(I152*H152,2)</f>
        <v>0</v>
      </c>
      <c r="K152" s="134" t="s">
        <v>132</v>
      </c>
      <c r="L152" s="31"/>
      <c r="M152" s="139" t="s">
        <v>1</v>
      </c>
      <c r="N152" s="140" t="s">
        <v>41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133</v>
      </c>
      <c r="AT152" s="143" t="s">
        <v>128</v>
      </c>
      <c r="AU152" s="143" t="s">
        <v>86</v>
      </c>
      <c r="AY152" s="16" t="s">
        <v>126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84</v>
      </c>
      <c r="BK152" s="144">
        <f>ROUND(I152*H152,2)</f>
        <v>0</v>
      </c>
      <c r="BL152" s="16" t="s">
        <v>133</v>
      </c>
      <c r="BM152" s="143" t="s">
        <v>237</v>
      </c>
    </row>
    <row r="153" spans="2:65" s="1" customFormat="1" ht="22.15" customHeight="1" x14ac:dyDescent="0.2">
      <c r="B153" s="131"/>
      <c r="C153" s="215" t="s">
        <v>238</v>
      </c>
      <c r="D153" s="215" t="s">
        <v>128</v>
      </c>
      <c r="E153" s="216" t="s">
        <v>239</v>
      </c>
      <c r="F153" s="217" t="s">
        <v>240</v>
      </c>
      <c r="G153" s="218" t="s">
        <v>197</v>
      </c>
      <c r="H153" s="219">
        <v>286.90600000000001</v>
      </c>
      <c r="I153" s="137"/>
      <c r="J153" s="138">
        <f>ROUND(I153*H153,2)</f>
        <v>0</v>
      </c>
      <c r="K153" s="134" t="s">
        <v>132</v>
      </c>
      <c r="L153" s="31"/>
      <c r="M153" s="139" t="s">
        <v>1</v>
      </c>
      <c r="N153" s="140" t="s">
        <v>41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133</v>
      </c>
      <c r="AT153" s="143" t="s">
        <v>128</v>
      </c>
      <c r="AU153" s="143" t="s">
        <v>86</v>
      </c>
      <c r="AY153" s="16" t="s">
        <v>126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6" t="s">
        <v>84</v>
      </c>
      <c r="BK153" s="144">
        <f>ROUND(I153*H153,2)</f>
        <v>0</v>
      </c>
      <c r="BL153" s="16" t="s">
        <v>133</v>
      </c>
      <c r="BM153" s="143" t="s">
        <v>241</v>
      </c>
    </row>
    <row r="154" spans="2:65" s="1" customFormat="1" ht="34.9" customHeight="1" x14ac:dyDescent="0.2">
      <c r="B154" s="131"/>
      <c r="C154" s="215" t="s">
        <v>242</v>
      </c>
      <c r="D154" s="215" t="s">
        <v>128</v>
      </c>
      <c r="E154" s="216" t="s">
        <v>243</v>
      </c>
      <c r="F154" s="217" t="s">
        <v>244</v>
      </c>
      <c r="G154" s="218" t="s">
        <v>197</v>
      </c>
      <c r="H154" s="219">
        <v>212.5</v>
      </c>
      <c r="I154" s="137"/>
      <c r="J154" s="138">
        <f>ROUND(I154*H154,2)</f>
        <v>0</v>
      </c>
      <c r="K154" s="134" t="s">
        <v>132</v>
      </c>
      <c r="L154" s="31"/>
      <c r="M154" s="139" t="s">
        <v>1</v>
      </c>
      <c r="N154" s="140" t="s">
        <v>41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133</v>
      </c>
      <c r="AT154" s="143" t="s">
        <v>128</v>
      </c>
      <c r="AU154" s="143" t="s">
        <v>86</v>
      </c>
      <c r="AY154" s="16" t="s">
        <v>126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6" t="s">
        <v>84</v>
      </c>
      <c r="BK154" s="144">
        <f>ROUND(I154*H154,2)</f>
        <v>0</v>
      </c>
      <c r="BL154" s="16" t="s">
        <v>133</v>
      </c>
      <c r="BM154" s="143" t="s">
        <v>245</v>
      </c>
    </row>
    <row r="155" spans="2:65" s="12" customFormat="1" ht="11.25" x14ac:dyDescent="0.2">
      <c r="B155" s="145"/>
      <c r="C155" s="220"/>
      <c r="D155" s="221" t="s">
        <v>199</v>
      </c>
      <c r="E155" s="222" t="s">
        <v>1</v>
      </c>
      <c r="F155" s="223" t="s">
        <v>246</v>
      </c>
      <c r="G155" s="220"/>
      <c r="H155" s="224">
        <v>45.5</v>
      </c>
      <c r="I155" s="147"/>
      <c r="L155" s="145"/>
      <c r="M155" s="148"/>
      <c r="T155" s="149"/>
      <c r="AT155" s="146" t="s">
        <v>199</v>
      </c>
      <c r="AU155" s="146" t="s">
        <v>86</v>
      </c>
      <c r="AV155" s="12" t="s">
        <v>86</v>
      </c>
      <c r="AW155" s="12" t="s">
        <v>32</v>
      </c>
      <c r="AX155" s="12" t="s">
        <v>76</v>
      </c>
      <c r="AY155" s="146" t="s">
        <v>126</v>
      </c>
    </row>
    <row r="156" spans="2:65" s="12" customFormat="1" ht="11.25" x14ac:dyDescent="0.2">
      <c r="B156" s="145"/>
      <c r="C156" s="220"/>
      <c r="D156" s="221" t="s">
        <v>199</v>
      </c>
      <c r="E156" s="222" t="s">
        <v>1</v>
      </c>
      <c r="F156" s="223" t="s">
        <v>247</v>
      </c>
      <c r="G156" s="220"/>
      <c r="H156" s="224">
        <v>167</v>
      </c>
      <c r="I156" s="147"/>
      <c r="L156" s="145"/>
      <c r="M156" s="148"/>
      <c r="T156" s="149"/>
      <c r="AT156" s="146" t="s">
        <v>199</v>
      </c>
      <c r="AU156" s="146" t="s">
        <v>86</v>
      </c>
      <c r="AV156" s="12" t="s">
        <v>86</v>
      </c>
      <c r="AW156" s="12" t="s">
        <v>32</v>
      </c>
      <c r="AX156" s="12" t="s">
        <v>76</v>
      </c>
      <c r="AY156" s="146" t="s">
        <v>126</v>
      </c>
    </row>
    <row r="157" spans="2:65" s="13" customFormat="1" ht="11.25" x14ac:dyDescent="0.2">
      <c r="B157" s="150"/>
      <c r="C157" s="225"/>
      <c r="D157" s="221" t="s">
        <v>199</v>
      </c>
      <c r="E157" s="226" t="s">
        <v>1</v>
      </c>
      <c r="F157" s="227" t="s">
        <v>201</v>
      </c>
      <c r="G157" s="225"/>
      <c r="H157" s="228">
        <v>212.5</v>
      </c>
      <c r="I157" s="152"/>
      <c r="L157" s="150"/>
      <c r="M157" s="153"/>
      <c r="T157" s="154"/>
      <c r="AT157" s="151" t="s">
        <v>199</v>
      </c>
      <c r="AU157" s="151" t="s">
        <v>86</v>
      </c>
      <c r="AV157" s="13" t="s">
        <v>133</v>
      </c>
      <c r="AW157" s="13" t="s">
        <v>32</v>
      </c>
      <c r="AX157" s="13" t="s">
        <v>84</v>
      </c>
      <c r="AY157" s="151" t="s">
        <v>126</v>
      </c>
    </row>
    <row r="158" spans="2:65" s="1" customFormat="1" ht="34.9" customHeight="1" x14ac:dyDescent="0.2">
      <c r="B158" s="131"/>
      <c r="C158" s="215" t="s">
        <v>248</v>
      </c>
      <c r="D158" s="215" t="s">
        <v>128</v>
      </c>
      <c r="E158" s="216" t="s">
        <v>249</v>
      </c>
      <c r="F158" s="217" t="s">
        <v>250</v>
      </c>
      <c r="G158" s="218" t="s">
        <v>197</v>
      </c>
      <c r="H158" s="219">
        <v>3.0059999999999998</v>
      </c>
      <c r="I158" s="137"/>
      <c r="J158" s="138">
        <f>ROUND(I158*H158,2)</f>
        <v>0</v>
      </c>
      <c r="K158" s="134" t="s">
        <v>132</v>
      </c>
      <c r="L158" s="31"/>
      <c r="M158" s="139" t="s">
        <v>1</v>
      </c>
      <c r="N158" s="140" t="s">
        <v>41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133</v>
      </c>
      <c r="AT158" s="143" t="s">
        <v>128</v>
      </c>
      <c r="AU158" s="143" t="s">
        <v>86</v>
      </c>
      <c r="AY158" s="16" t="s">
        <v>126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6" t="s">
        <v>84</v>
      </c>
      <c r="BK158" s="144">
        <f>ROUND(I158*H158,2)</f>
        <v>0</v>
      </c>
      <c r="BL158" s="16" t="s">
        <v>133</v>
      </c>
      <c r="BM158" s="143" t="s">
        <v>251</v>
      </c>
    </row>
    <row r="159" spans="2:65" s="1" customFormat="1" ht="40.15" customHeight="1" x14ac:dyDescent="0.2">
      <c r="B159" s="131"/>
      <c r="C159" s="215" t="s">
        <v>252</v>
      </c>
      <c r="D159" s="215" t="s">
        <v>128</v>
      </c>
      <c r="E159" s="216" t="s">
        <v>253</v>
      </c>
      <c r="F159" s="217" t="s">
        <v>254</v>
      </c>
      <c r="G159" s="218" t="s">
        <v>197</v>
      </c>
      <c r="H159" s="219">
        <v>40.6</v>
      </c>
      <c r="I159" s="137"/>
      <c r="J159" s="138">
        <f>ROUND(I159*H159,2)</f>
        <v>0</v>
      </c>
      <c r="K159" s="134" t="s">
        <v>132</v>
      </c>
      <c r="L159" s="31"/>
      <c r="M159" s="139" t="s">
        <v>1</v>
      </c>
      <c r="N159" s="140" t="s">
        <v>41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133</v>
      </c>
      <c r="AT159" s="143" t="s">
        <v>128</v>
      </c>
      <c r="AU159" s="143" t="s">
        <v>86</v>
      </c>
      <c r="AY159" s="16" t="s">
        <v>126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6" t="s">
        <v>84</v>
      </c>
      <c r="BK159" s="144">
        <f>ROUND(I159*H159,2)</f>
        <v>0</v>
      </c>
      <c r="BL159" s="16" t="s">
        <v>133</v>
      </c>
      <c r="BM159" s="143" t="s">
        <v>255</v>
      </c>
    </row>
    <row r="160" spans="2:65" s="1" customFormat="1" ht="40.15" customHeight="1" x14ac:dyDescent="0.2">
      <c r="B160" s="131"/>
      <c r="C160" s="215" t="s">
        <v>256</v>
      </c>
      <c r="D160" s="215" t="s">
        <v>128</v>
      </c>
      <c r="E160" s="216" t="s">
        <v>257</v>
      </c>
      <c r="F160" s="217" t="s">
        <v>258</v>
      </c>
      <c r="G160" s="218" t="s">
        <v>197</v>
      </c>
      <c r="H160" s="219">
        <v>30.8</v>
      </c>
      <c r="I160" s="137"/>
      <c r="J160" s="138">
        <f>ROUND(I160*H160,2)</f>
        <v>0</v>
      </c>
      <c r="K160" s="134" t="s">
        <v>132</v>
      </c>
      <c r="L160" s="31"/>
      <c r="M160" s="155" t="s">
        <v>1</v>
      </c>
      <c r="N160" s="156" t="s">
        <v>41</v>
      </c>
      <c r="O160" s="157"/>
      <c r="P160" s="158">
        <f>O160*H160</f>
        <v>0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AR160" s="143" t="s">
        <v>133</v>
      </c>
      <c r="AT160" s="143" t="s">
        <v>128</v>
      </c>
      <c r="AU160" s="143" t="s">
        <v>86</v>
      </c>
      <c r="AY160" s="16" t="s">
        <v>126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6" t="s">
        <v>84</v>
      </c>
      <c r="BK160" s="144">
        <f>ROUND(I160*H160,2)</f>
        <v>0</v>
      </c>
      <c r="BL160" s="16" t="s">
        <v>133</v>
      </c>
      <c r="BM160" s="143" t="s">
        <v>259</v>
      </c>
    </row>
    <row r="161" spans="2:12" s="1" customFormat="1" ht="6.95" customHeight="1" x14ac:dyDescent="0.2"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31"/>
    </row>
  </sheetData>
  <autoFilter ref="C119:K160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42"/>
  <sheetViews>
    <sheetView showGridLines="0" workbookViewId="0">
      <selection activeCell="F159" sqref="F159"/>
    </sheetView>
  </sheetViews>
  <sheetFormatPr defaultRowHeight="1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0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89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 x14ac:dyDescent="0.2">
      <c r="B4" s="19"/>
      <c r="D4" s="20" t="s">
        <v>99</v>
      </c>
      <c r="L4" s="19"/>
      <c r="M4" s="87" t="s">
        <v>10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4.45" customHeight="1" x14ac:dyDescent="0.2">
      <c r="B7" s="19"/>
      <c r="E7" s="211" t="str">
        <f>'Rekapitulace stavby'!K6</f>
        <v>NPK a.s. Chrudimská nemocnice, rozšíření parkovacích ploch</v>
      </c>
      <c r="F7" s="212"/>
      <c r="G7" s="212"/>
      <c r="H7" s="212"/>
      <c r="L7" s="19"/>
    </row>
    <row r="8" spans="2:46" s="1" customFormat="1" ht="12" customHeight="1" x14ac:dyDescent="0.2">
      <c r="B8" s="31"/>
      <c r="D8" s="26" t="s">
        <v>100</v>
      </c>
      <c r="L8" s="31"/>
    </row>
    <row r="9" spans="2:46" s="1" customFormat="1" ht="15.6" customHeight="1" x14ac:dyDescent="0.2">
      <c r="B9" s="31"/>
      <c r="E9" s="172" t="s">
        <v>260</v>
      </c>
      <c r="F9" s="213"/>
      <c r="G9" s="213"/>
      <c r="H9" s="213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15. 11. 2023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 x14ac:dyDescent="0.2">
      <c r="B15" s="31"/>
      <c r="E15" s="24" t="str">
        <f>IF('Rekapitulace stavby'!E11="","",'Rekapitulace stavby'!E11)</f>
        <v>Pardubický kraj Pardubice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14" t="str">
        <f>'Rekapitulace stavby'!E14</f>
        <v>Vyplň údaj</v>
      </c>
      <c r="F18" s="194"/>
      <c r="G18" s="194"/>
      <c r="H18" s="19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 x14ac:dyDescent="0.2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 x14ac:dyDescent="0.2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35</v>
      </c>
      <c r="L26" s="31"/>
    </row>
    <row r="27" spans="2:12" s="7" customFormat="1" ht="14.45" customHeight="1" x14ac:dyDescent="0.2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 x14ac:dyDescent="0.2">
      <c r="B30" s="31"/>
      <c r="D30" s="89" t="s">
        <v>36</v>
      </c>
      <c r="J30" s="65">
        <f>ROUND(J129, 2)</f>
        <v>0</v>
      </c>
      <c r="L30" s="31"/>
    </row>
    <row r="31" spans="2:12" s="1" customFormat="1" ht="6.95" customHeight="1" x14ac:dyDescent="0.2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 x14ac:dyDescent="0.2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 x14ac:dyDescent="0.2">
      <c r="B33" s="31"/>
      <c r="D33" s="54" t="s">
        <v>40</v>
      </c>
      <c r="E33" s="26" t="s">
        <v>41</v>
      </c>
      <c r="F33" s="90">
        <f>ROUND((SUM(BE129:BE241)),  2)</f>
        <v>0</v>
      </c>
      <c r="I33" s="91">
        <v>0.21</v>
      </c>
      <c r="J33" s="90">
        <f>ROUND(((SUM(BE129:BE241))*I33),  2)</f>
        <v>0</v>
      </c>
      <c r="L33" s="31"/>
    </row>
    <row r="34" spans="2:12" s="1" customFormat="1" ht="14.45" customHeight="1" x14ac:dyDescent="0.2">
      <c r="B34" s="31"/>
      <c r="E34" s="26" t="s">
        <v>42</v>
      </c>
      <c r="F34" s="90">
        <f>ROUND((SUM(BF129:BF241)),  2)</f>
        <v>0</v>
      </c>
      <c r="I34" s="91">
        <v>0.15</v>
      </c>
      <c r="J34" s="90">
        <f>ROUND(((SUM(BF129:BF241))*I34),  2)</f>
        <v>0</v>
      </c>
      <c r="L34" s="31"/>
    </row>
    <row r="35" spans="2:12" s="1" customFormat="1" ht="14.45" hidden="1" customHeight="1" x14ac:dyDescent="0.2">
      <c r="B35" s="31"/>
      <c r="E35" s="26" t="s">
        <v>43</v>
      </c>
      <c r="F35" s="90">
        <f>ROUND((SUM(BG129:BG241)),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 x14ac:dyDescent="0.2">
      <c r="B36" s="31"/>
      <c r="E36" s="26" t="s">
        <v>44</v>
      </c>
      <c r="F36" s="90">
        <f>ROUND((SUM(BH129:BH241)),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 x14ac:dyDescent="0.2">
      <c r="B37" s="31"/>
      <c r="E37" s="26" t="s">
        <v>45</v>
      </c>
      <c r="F37" s="90">
        <f>ROUND((SUM(BI129:BI241)),  2)</f>
        <v>0</v>
      </c>
      <c r="I37" s="91">
        <v>0</v>
      </c>
      <c r="J37" s="90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 x14ac:dyDescent="0.2">
      <c r="B40" s="31"/>
      <c r="L40" s="31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 x14ac:dyDescent="0.2">
      <c r="B51" s="19"/>
      <c r="L51" s="19"/>
    </row>
    <row r="52" spans="2:12" ht="11.25" x14ac:dyDescent="0.2">
      <c r="B52" s="19"/>
      <c r="L52" s="19"/>
    </row>
    <row r="53" spans="2:12" ht="11.25" x14ac:dyDescent="0.2">
      <c r="B53" s="19"/>
      <c r="L53" s="19"/>
    </row>
    <row r="54" spans="2:12" ht="11.25" x14ac:dyDescent="0.2">
      <c r="B54" s="19"/>
      <c r="L54" s="19"/>
    </row>
    <row r="55" spans="2:12" ht="11.25" x14ac:dyDescent="0.2">
      <c r="B55" s="19"/>
      <c r="L55" s="19"/>
    </row>
    <row r="56" spans="2:12" ht="11.25" x14ac:dyDescent="0.2">
      <c r="B56" s="19"/>
      <c r="L56" s="19"/>
    </row>
    <row r="57" spans="2:12" ht="11.25" x14ac:dyDescent="0.2">
      <c r="B57" s="19"/>
      <c r="L57" s="19"/>
    </row>
    <row r="58" spans="2:12" ht="11.25" x14ac:dyDescent="0.2">
      <c r="B58" s="19"/>
      <c r="L58" s="19"/>
    </row>
    <row r="59" spans="2:12" ht="11.25" x14ac:dyDescent="0.2">
      <c r="B59" s="19"/>
      <c r="L59" s="19"/>
    </row>
    <row r="60" spans="2:12" ht="11.25" x14ac:dyDescent="0.2">
      <c r="B60" s="19"/>
      <c r="L60" s="19"/>
    </row>
    <row r="61" spans="2:12" s="1" customFormat="1" ht="12.75" x14ac:dyDescent="0.2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 x14ac:dyDescent="0.2">
      <c r="B62" s="19"/>
      <c r="L62" s="19"/>
    </row>
    <row r="63" spans="2:12" ht="11.25" x14ac:dyDescent="0.2">
      <c r="B63" s="19"/>
      <c r="L63" s="19"/>
    </row>
    <row r="64" spans="2:12" ht="11.25" x14ac:dyDescent="0.2">
      <c r="B64" s="19"/>
      <c r="L64" s="19"/>
    </row>
    <row r="65" spans="2:12" s="1" customFormat="1" ht="12.75" x14ac:dyDescent="0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 x14ac:dyDescent="0.2">
      <c r="B66" s="19"/>
      <c r="L66" s="19"/>
    </row>
    <row r="67" spans="2:12" ht="11.25" x14ac:dyDescent="0.2">
      <c r="B67" s="19"/>
      <c r="L67" s="19"/>
    </row>
    <row r="68" spans="2:12" ht="11.25" x14ac:dyDescent="0.2">
      <c r="B68" s="19"/>
      <c r="L68" s="19"/>
    </row>
    <row r="69" spans="2:12" ht="11.25" x14ac:dyDescent="0.2">
      <c r="B69" s="19"/>
      <c r="L69" s="19"/>
    </row>
    <row r="70" spans="2:12" ht="11.25" x14ac:dyDescent="0.2">
      <c r="B70" s="19"/>
      <c r="L70" s="19"/>
    </row>
    <row r="71" spans="2:12" ht="11.25" x14ac:dyDescent="0.2">
      <c r="B71" s="19"/>
      <c r="L71" s="19"/>
    </row>
    <row r="72" spans="2:12" ht="11.25" x14ac:dyDescent="0.2">
      <c r="B72" s="19"/>
      <c r="L72" s="19"/>
    </row>
    <row r="73" spans="2:12" ht="11.25" x14ac:dyDescent="0.2">
      <c r="B73" s="19"/>
      <c r="L73" s="19"/>
    </row>
    <row r="74" spans="2:12" ht="11.25" x14ac:dyDescent="0.2">
      <c r="B74" s="19"/>
      <c r="L74" s="19"/>
    </row>
    <row r="75" spans="2:12" ht="11.25" x14ac:dyDescent="0.2">
      <c r="B75" s="19"/>
      <c r="L75" s="19"/>
    </row>
    <row r="76" spans="2:12" s="1" customFormat="1" ht="12.75" x14ac:dyDescent="0.2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 x14ac:dyDescent="0.2">
      <c r="B82" s="31"/>
      <c r="C82" s="20" t="s">
        <v>102</v>
      </c>
      <c r="L82" s="31"/>
    </row>
    <row r="83" spans="2:47" s="1" customFormat="1" ht="6.95" customHeight="1" x14ac:dyDescent="0.2">
      <c r="B83" s="31"/>
      <c r="L83" s="31"/>
    </row>
    <row r="84" spans="2:47" s="1" customFormat="1" ht="12" customHeight="1" x14ac:dyDescent="0.2">
      <c r="B84" s="31"/>
      <c r="C84" s="26" t="s">
        <v>16</v>
      </c>
      <c r="L84" s="31"/>
    </row>
    <row r="85" spans="2:47" s="1" customFormat="1" ht="14.45" customHeight="1" x14ac:dyDescent="0.2">
      <c r="B85" s="31"/>
      <c r="E85" s="211" t="str">
        <f>E7</f>
        <v>NPK a.s. Chrudimská nemocnice, rozšíření parkovacích ploch</v>
      </c>
      <c r="F85" s="212"/>
      <c r="G85" s="212"/>
      <c r="H85" s="212"/>
      <c r="L85" s="31"/>
    </row>
    <row r="86" spans="2:47" s="1" customFormat="1" ht="12" customHeight="1" x14ac:dyDescent="0.2">
      <c r="B86" s="31"/>
      <c r="C86" s="26" t="s">
        <v>100</v>
      </c>
      <c r="L86" s="31"/>
    </row>
    <row r="87" spans="2:47" s="1" customFormat="1" ht="15.6" customHeight="1" x14ac:dyDescent="0.2">
      <c r="B87" s="31"/>
      <c r="E87" s="172" t="str">
        <f>E9</f>
        <v>SO-101 - Komunikace</v>
      </c>
      <c r="F87" s="213"/>
      <c r="G87" s="213"/>
      <c r="H87" s="213"/>
      <c r="L87" s="31"/>
    </row>
    <row r="88" spans="2:47" s="1" customFormat="1" ht="6.95" customHeight="1" x14ac:dyDescent="0.2">
      <c r="B88" s="31"/>
      <c r="L88" s="31"/>
    </row>
    <row r="89" spans="2:47" s="1" customFormat="1" ht="12" customHeight="1" x14ac:dyDescent="0.2">
      <c r="B89" s="31"/>
      <c r="C89" s="26" t="s">
        <v>20</v>
      </c>
      <c r="F89" s="24" t="str">
        <f>F12</f>
        <v>Chrudim</v>
      </c>
      <c r="I89" s="26" t="s">
        <v>22</v>
      </c>
      <c r="J89" s="51" t="str">
        <f>IF(J12="","",J12)</f>
        <v>15. 11. 2023</v>
      </c>
      <c r="L89" s="31"/>
    </row>
    <row r="90" spans="2:47" s="1" customFormat="1" ht="6.95" customHeight="1" x14ac:dyDescent="0.2">
      <c r="B90" s="31"/>
      <c r="L90" s="31"/>
    </row>
    <row r="91" spans="2:47" s="1" customFormat="1" ht="15.6" customHeight="1" x14ac:dyDescent="0.2">
      <c r="B91" s="31"/>
      <c r="C91" s="26" t="s">
        <v>24</v>
      </c>
      <c r="F91" s="24" t="str">
        <f>E15</f>
        <v>Pardubický kraj Pardubice</v>
      </c>
      <c r="I91" s="26" t="s">
        <v>30</v>
      </c>
      <c r="J91" s="29" t="str">
        <f>E21</f>
        <v xml:space="preserve"> </v>
      </c>
      <c r="L91" s="31"/>
    </row>
    <row r="92" spans="2:47" s="1" customFormat="1" ht="15.6" customHeight="1" x14ac:dyDescent="0.2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Hynek Seiner</v>
      </c>
      <c r="L92" s="31"/>
    </row>
    <row r="93" spans="2:47" s="1" customFormat="1" ht="10.35" customHeight="1" x14ac:dyDescent="0.2">
      <c r="B93" s="31"/>
      <c r="L93" s="31"/>
    </row>
    <row r="94" spans="2:47" s="1" customFormat="1" ht="29.25" customHeight="1" x14ac:dyDescent="0.2">
      <c r="B94" s="31"/>
      <c r="C94" s="100" t="s">
        <v>103</v>
      </c>
      <c r="D94" s="92"/>
      <c r="E94" s="92"/>
      <c r="F94" s="92"/>
      <c r="G94" s="92"/>
      <c r="H94" s="92"/>
      <c r="I94" s="92"/>
      <c r="J94" s="101" t="s">
        <v>104</v>
      </c>
      <c r="K94" s="92"/>
      <c r="L94" s="31"/>
    </row>
    <row r="95" spans="2:47" s="1" customFormat="1" ht="10.35" customHeight="1" x14ac:dyDescent="0.2">
      <c r="B95" s="31"/>
      <c r="L95" s="31"/>
    </row>
    <row r="96" spans="2:47" s="1" customFormat="1" ht="22.9" customHeight="1" x14ac:dyDescent="0.2">
      <c r="B96" s="31"/>
      <c r="C96" s="102" t="s">
        <v>105</v>
      </c>
      <c r="J96" s="65">
        <f>J129</f>
        <v>0</v>
      </c>
      <c r="L96" s="31"/>
      <c r="AU96" s="16" t="s">
        <v>106</v>
      </c>
    </row>
    <row r="97" spans="2:12" s="8" customFormat="1" ht="24.95" customHeight="1" x14ac:dyDescent="0.2">
      <c r="B97" s="103"/>
      <c r="D97" s="104" t="s">
        <v>107</v>
      </c>
      <c r="E97" s="105"/>
      <c r="F97" s="105"/>
      <c r="G97" s="105"/>
      <c r="H97" s="105"/>
      <c r="I97" s="105"/>
      <c r="J97" s="106">
        <f>J130</f>
        <v>0</v>
      </c>
      <c r="L97" s="103"/>
    </row>
    <row r="98" spans="2:12" s="9" customFormat="1" ht="19.899999999999999" customHeight="1" x14ac:dyDescent="0.2">
      <c r="B98" s="107"/>
      <c r="D98" s="108" t="s">
        <v>261</v>
      </c>
      <c r="E98" s="109"/>
      <c r="F98" s="109"/>
      <c r="G98" s="109"/>
      <c r="H98" s="109"/>
      <c r="I98" s="109"/>
      <c r="J98" s="110">
        <f>J131</f>
        <v>0</v>
      </c>
      <c r="L98" s="107"/>
    </row>
    <row r="99" spans="2:12" s="9" customFormat="1" ht="19.899999999999999" customHeight="1" x14ac:dyDescent="0.2">
      <c r="B99" s="107"/>
      <c r="D99" s="108" t="s">
        <v>262</v>
      </c>
      <c r="E99" s="109"/>
      <c r="F99" s="109"/>
      <c r="G99" s="109"/>
      <c r="H99" s="109"/>
      <c r="I99" s="109"/>
      <c r="J99" s="110">
        <f>J139</f>
        <v>0</v>
      </c>
      <c r="L99" s="107"/>
    </row>
    <row r="100" spans="2:12" s="9" customFormat="1" ht="19.899999999999999" customHeight="1" x14ac:dyDescent="0.2">
      <c r="B100" s="107"/>
      <c r="D100" s="108" t="s">
        <v>263</v>
      </c>
      <c r="E100" s="109"/>
      <c r="F100" s="109"/>
      <c r="G100" s="109"/>
      <c r="H100" s="109"/>
      <c r="I100" s="109"/>
      <c r="J100" s="110">
        <f>J147</f>
        <v>0</v>
      </c>
      <c r="L100" s="107"/>
    </row>
    <row r="101" spans="2:12" s="9" customFormat="1" ht="19.899999999999999" customHeight="1" x14ac:dyDescent="0.2">
      <c r="B101" s="107"/>
      <c r="D101" s="108" t="s">
        <v>264</v>
      </c>
      <c r="E101" s="109"/>
      <c r="F101" s="109"/>
      <c r="G101" s="109"/>
      <c r="H101" s="109"/>
      <c r="I101" s="109"/>
      <c r="J101" s="110">
        <f>J154</f>
        <v>0</v>
      </c>
      <c r="L101" s="107"/>
    </row>
    <row r="102" spans="2:12" s="9" customFormat="1" ht="19.899999999999999" customHeight="1" x14ac:dyDescent="0.2">
      <c r="B102" s="107"/>
      <c r="D102" s="108" t="s">
        <v>265</v>
      </c>
      <c r="E102" s="109"/>
      <c r="F102" s="109"/>
      <c r="G102" s="109"/>
      <c r="H102" s="109"/>
      <c r="I102" s="109"/>
      <c r="J102" s="110">
        <f>J164</f>
        <v>0</v>
      </c>
      <c r="L102" s="107"/>
    </row>
    <row r="103" spans="2:12" s="9" customFormat="1" ht="19.899999999999999" customHeight="1" x14ac:dyDescent="0.2">
      <c r="B103" s="107"/>
      <c r="D103" s="108" t="s">
        <v>266</v>
      </c>
      <c r="E103" s="109"/>
      <c r="F103" s="109"/>
      <c r="G103" s="109"/>
      <c r="H103" s="109"/>
      <c r="I103" s="109"/>
      <c r="J103" s="110">
        <f>J173</f>
        <v>0</v>
      </c>
      <c r="L103" s="107"/>
    </row>
    <row r="104" spans="2:12" s="9" customFormat="1" ht="19.899999999999999" customHeight="1" x14ac:dyDescent="0.2">
      <c r="B104" s="107"/>
      <c r="D104" s="108" t="s">
        <v>267</v>
      </c>
      <c r="E104" s="109"/>
      <c r="F104" s="109"/>
      <c r="G104" s="109"/>
      <c r="H104" s="109"/>
      <c r="I104" s="109"/>
      <c r="J104" s="110">
        <f>J178</f>
        <v>0</v>
      </c>
      <c r="L104" s="107"/>
    </row>
    <row r="105" spans="2:12" s="9" customFormat="1" ht="19.899999999999999" customHeight="1" x14ac:dyDescent="0.2">
      <c r="B105" s="107"/>
      <c r="D105" s="108" t="s">
        <v>268</v>
      </c>
      <c r="E105" s="109"/>
      <c r="F105" s="109"/>
      <c r="G105" s="109"/>
      <c r="H105" s="109"/>
      <c r="I105" s="109"/>
      <c r="J105" s="110">
        <f>J182</f>
        <v>0</v>
      </c>
      <c r="L105" s="107"/>
    </row>
    <row r="106" spans="2:12" s="9" customFormat="1" ht="19.899999999999999" customHeight="1" x14ac:dyDescent="0.2">
      <c r="B106" s="107"/>
      <c r="D106" s="108" t="s">
        <v>269</v>
      </c>
      <c r="E106" s="109"/>
      <c r="F106" s="109"/>
      <c r="G106" s="109"/>
      <c r="H106" s="109"/>
      <c r="I106" s="109"/>
      <c r="J106" s="110">
        <f>J189</f>
        <v>0</v>
      </c>
      <c r="L106" s="107"/>
    </row>
    <row r="107" spans="2:12" s="9" customFormat="1" ht="19.899999999999999" customHeight="1" x14ac:dyDescent="0.2">
      <c r="B107" s="107"/>
      <c r="D107" s="108" t="s">
        <v>270</v>
      </c>
      <c r="E107" s="109"/>
      <c r="F107" s="109"/>
      <c r="G107" s="109"/>
      <c r="H107" s="109"/>
      <c r="I107" s="109"/>
      <c r="J107" s="110">
        <f>J211</f>
        <v>0</v>
      </c>
      <c r="L107" s="107"/>
    </row>
    <row r="108" spans="2:12" s="9" customFormat="1" ht="19.899999999999999" customHeight="1" x14ac:dyDescent="0.2">
      <c r="B108" s="107"/>
      <c r="D108" s="108" t="s">
        <v>271</v>
      </c>
      <c r="E108" s="109"/>
      <c r="F108" s="109"/>
      <c r="G108" s="109"/>
      <c r="H108" s="109"/>
      <c r="I108" s="109"/>
      <c r="J108" s="110">
        <f>J232</f>
        <v>0</v>
      </c>
      <c r="L108" s="107"/>
    </row>
    <row r="109" spans="2:12" s="9" customFormat="1" ht="19.899999999999999" customHeight="1" x14ac:dyDescent="0.2">
      <c r="B109" s="107"/>
      <c r="D109" s="108" t="s">
        <v>272</v>
      </c>
      <c r="E109" s="109"/>
      <c r="F109" s="109"/>
      <c r="G109" s="109"/>
      <c r="H109" s="109"/>
      <c r="I109" s="109"/>
      <c r="J109" s="110">
        <f>J240</f>
        <v>0</v>
      </c>
      <c r="L109" s="107"/>
    </row>
    <row r="110" spans="2:12" s="1" customFormat="1" ht="21.75" customHeight="1" x14ac:dyDescent="0.2">
      <c r="B110" s="31"/>
      <c r="L110" s="31"/>
    </row>
    <row r="111" spans="2:12" s="1" customFormat="1" ht="6.95" customHeight="1" x14ac:dyDescent="0.2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1"/>
    </row>
    <row r="115" spans="2:20" s="1" customFormat="1" ht="6.95" customHeight="1" x14ac:dyDescent="0.2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1"/>
    </row>
    <row r="116" spans="2:20" s="1" customFormat="1" ht="24.95" customHeight="1" x14ac:dyDescent="0.2">
      <c r="B116" s="31"/>
      <c r="C116" s="20" t="s">
        <v>111</v>
      </c>
      <c r="L116" s="31"/>
    </row>
    <row r="117" spans="2:20" s="1" customFormat="1" ht="6.95" customHeight="1" x14ac:dyDescent="0.2">
      <c r="B117" s="31"/>
      <c r="L117" s="31"/>
    </row>
    <row r="118" spans="2:20" s="1" customFormat="1" ht="12" customHeight="1" x14ac:dyDescent="0.2">
      <c r="B118" s="31"/>
      <c r="C118" s="26" t="s">
        <v>16</v>
      </c>
      <c r="L118" s="31"/>
    </row>
    <row r="119" spans="2:20" s="1" customFormat="1" ht="14.45" customHeight="1" x14ac:dyDescent="0.2">
      <c r="B119" s="31"/>
      <c r="E119" s="211" t="str">
        <f>E7</f>
        <v>NPK a.s. Chrudimská nemocnice, rozšíření parkovacích ploch</v>
      </c>
      <c r="F119" s="212"/>
      <c r="G119" s="212"/>
      <c r="H119" s="212"/>
      <c r="L119" s="31"/>
    </row>
    <row r="120" spans="2:20" s="1" customFormat="1" ht="12" customHeight="1" x14ac:dyDescent="0.2">
      <c r="B120" s="31"/>
      <c r="C120" s="26" t="s">
        <v>100</v>
      </c>
      <c r="L120" s="31"/>
    </row>
    <row r="121" spans="2:20" s="1" customFormat="1" ht="15.6" customHeight="1" x14ac:dyDescent="0.2">
      <c r="B121" s="31"/>
      <c r="E121" s="172" t="str">
        <f>E9</f>
        <v>SO-101 - Komunikace</v>
      </c>
      <c r="F121" s="213"/>
      <c r="G121" s="213"/>
      <c r="H121" s="213"/>
      <c r="L121" s="31"/>
    </row>
    <row r="122" spans="2:20" s="1" customFormat="1" ht="6.95" customHeight="1" x14ac:dyDescent="0.2">
      <c r="B122" s="31"/>
      <c r="L122" s="31"/>
    </row>
    <row r="123" spans="2:20" s="1" customFormat="1" ht="12" customHeight="1" x14ac:dyDescent="0.2">
      <c r="B123" s="31"/>
      <c r="C123" s="26" t="s">
        <v>20</v>
      </c>
      <c r="F123" s="24" t="str">
        <f>F12</f>
        <v>Chrudim</v>
      </c>
      <c r="I123" s="26" t="s">
        <v>22</v>
      </c>
      <c r="J123" s="51" t="str">
        <f>IF(J12="","",J12)</f>
        <v>15. 11. 2023</v>
      </c>
      <c r="L123" s="31"/>
    </row>
    <row r="124" spans="2:20" s="1" customFormat="1" ht="6.95" customHeight="1" x14ac:dyDescent="0.2">
      <c r="B124" s="31"/>
      <c r="L124" s="31"/>
    </row>
    <row r="125" spans="2:20" s="1" customFormat="1" ht="15.6" customHeight="1" x14ac:dyDescent="0.2">
      <c r="B125" s="31"/>
      <c r="C125" s="26" t="s">
        <v>24</v>
      </c>
      <c r="F125" s="24" t="str">
        <f>E15</f>
        <v>Pardubický kraj Pardubice</v>
      </c>
      <c r="I125" s="26" t="s">
        <v>30</v>
      </c>
      <c r="J125" s="29" t="str">
        <f>E21</f>
        <v xml:space="preserve"> </v>
      </c>
      <c r="L125" s="31"/>
    </row>
    <row r="126" spans="2:20" s="1" customFormat="1" ht="15.6" customHeight="1" x14ac:dyDescent="0.2">
      <c r="B126" s="31"/>
      <c r="C126" s="26" t="s">
        <v>28</v>
      </c>
      <c r="F126" s="24" t="str">
        <f>IF(E18="","",E18)</f>
        <v>Vyplň údaj</v>
      </c>
      <c r="I126" s="26" t="s">
        <v>33</v>
      </c>
      <c r="J126" s="29" t="str">
        <f>E24</f>
        <v>Hynek Seiner</v>
      </c>
      <c r="L126" s="31"/>
    </row>
    <row r="127" spans="2:20" s="1" customFormat="1" ht="10.35" customHeight="1" x14ac:dyDescent="0.2">
      <c r="B127" s="31"/>
      <c r="L127" s="31"/>
    </row>
    <row r="128" spans="2:20" s="10" customFormat="1" ht="29.25" customHeight="1" x14ac:dyDescent="0.2">
      <c r="B128" s="111"/>
      <c r="C128" s="112" t="s">
        <v>112</v>
      </c>
      <c r="D128" s="113" t="s">
        <v>61</v>
      </c>
      <c r="E128" s="113" t="s">
        <v>57</v>
      </c>
      <c r="F128" s="113" t="s">
        <v>58</v>
      </c>
      <c r="G128" s="113" t="s">
        <v>113</v>
      </c>
      <c r="H128" s="113" t="s">
        <v>114</v>
      </c>
      <c r="I128" s="113" t="s">
        <v>115</v>
      </c>
      <c r="J128" s="113" t="s">
        <v>104</v>
      </c>
      <c r="K128" s="114" t="s">
        <v>116</v>
      </c>
      <c r="L128" s="111"/>
      <c r="M128" s="58" t="s">
        <v>1</v>
      </c>
      <c r="N128" s="59" t="s">
        <v>40</v>
      </c>
      <c r="O128" s="59" t="s">
        <v>117</v>
      </c>
      <c r="P128" s="59" t="s">
        <v>118</v>
      </c>
      <c r="Q128" s="59" t="s">
        <v>119</v>
      </c>
      <c r="R128" s="59" t="s">
        <v>120</v>
      </c>
      <c r="S128" s="59" t="s">
        <v>121</v>
      </c>
      <c r="T128" s="60" t="s">
        <v>122</v>
      </c>
    </row>
    <row r="129" spans="2:65" s="1" customFormat="1" ht="22.9" customHeight="1" x14ac:dyDescent="0.25">
      <c r="B129" s="31"/>
      <c r="C129" s="63" t="s">
        <v>123</v>
      </c>
      <c r="J129" s="115">
        <f>BK129</f>
        <v>0</v>
      </c>
      <c r="L129" s="31"/>
      <c r="M129" s="61"/>
      <c r="N129" s="52"/>
      <c r="O129" s="52"/>
      <c r="P129" s="116">
        <f>P130</f>
        <v>0</v>
      </c>
      <c r="Q129" s="52"/>
      <c r="R129" s="116">
        <f>R130</f>
        <v>2308.0418246999998</v>
      </c>
      <c r="S129" s="52"/>
      <c r="T129" s="117">
        <f>T130</f>
        <v>0</v>
      </c>
      <c r="AT129" s="16" t="s">
        <v>75</v>
      </c>
      <c r="AU129" s="16" t="s">
        <v>106</v>
      </c>
      <c r="BK129" s="118">
        <f>BK130</f>
        <v>0</v>
      </c>
    </row>
    <row r="130" spans="2:65" s="11" customFormat="1" ht="25.9" customHeight="1" x14ac:dyDescent="0.2">
      <c r="B130" s="119"/>
      <c r="D130" s="120" t="s">
        <v>75</v>
      </c>
      <c r="E130" s="121" t="s">
        <v>124</v>
      </c>
      <c r="F130" s="121" t="s">
        <v>125</v>
      </c>
      <c r="I130" s="122"/>
      <c r="J130" s="123">
        <f>BK130</f>
        <v>0</v>
      </c>
      <c r="L130" s="119"/>
      <c r="M130" s="124"/>
      <c r="P130" s="125">
        <f>P131+P139+P147+P154+P164+P173+P178+P182+P189+P211+P232+P240</f>
        <v>0</v>
      </c>
      <c r="R130" s="125">
        <f>R131+R139+R147+R154+R164+R173+R178+R182+R189+R211+R232+R240</f>
        <v>2308.0418246999998</v>
      </c>
      <c r="T130" s="126">
        <f>T131+T139+T147+T154+T164+T173+T178+T182+T189+T211+T232+T240</f>
        <v>0</v>
      </c>
      <c r="AR130" s="120" t="s">
        <v>84</v>
      </c>
      <c r="AT130" s="127" t="s">
        <v>75</v>
      </c>
      <c r="AU130" s="127" t="s">
        <v>76</v>
      </c>
      <c r="AY130" s="120" t="s">
        <v>126</v>
      </c>
      <c r="BK130" s="128">
        <f>BK131+BK139+BK147+BK154+BK164+BK173+BK178+BK182+BK189+BK211+BK232+BK240</f>
        <v>0</v>
      </c>
    </row>
    <row r="131" spans="2:65" s="11" customFormat="1" ht="22.9" customHeight="1" x14ac:dyDescent="0.2">
      <c r="B131" s="119"/>
      <c r="D131" s="120" t="s">
        <v>75</v>
      </c>
      <c r="E131" s="129" t="s">
        <v>145</v>
      </c>
      <c r="F131" s="129" t="s">
        <v>273</v>
      </c>
      <c r="I131" s="122"/>
      <c r="J131" s="130">
        <f>BK131</f>
        <v>0</v>
      </c>
      <c r="L131" s="119"/>
      <c r="M131" s="124"/>
      <c r="P131" s="125">
        <f>SUM(P132:P138)</f>
        <v>0</v>
      </c>
      <c r="R131" s="125">
        <f>SUM(R132:R138)</f>
        <v>31.441317699999999</v>
      </c>
      <c r="T131" s="126">
        <f>SUM(T132:T138)</f>
        <v>0</v>
      </c>
      <c r="AR131" s="120" t="s">
        <v>84</v>
      </c>
      <c r="AT131" s="127" t="s">
        <v>75</v>
      </c>
      <c r="AU131" s="127" t="s">
        <v>84</v>
      </c>
      <c r="AY131" s="120" t="s">
        <v>126</v>
      </c>
      <c r="BK131" s="128">
        <f>SUM(BK132:BK138)</f>
        <v>0</v>
      </c>
    </row>
    <row r="132" spans="2:65" s="1" customFormat="1" ht="34.9" customHeight="1" x14ac:dyDescent="0.2">
      <c r="B132" s="131"/>
      <c r="C132" s="215" t="s">
        <v>84</v>
      </c>
      <c r="D132" s="215" t="s">
        <v>128</v>
      </c>
      <c r="E132" s="216" t="s">
        <v>274</v>
      </c>
      <c r="F132" s="217" t="s">
        <v>275</v>
      </c>
      <c r="G132" s="218" t="s">
        <v>181</v>
      </c>
      <c r="H132" s="219">
        <v>2066</v>
      </c>
      <c r="I132" s="137"/>
      <c r="J132" s="138">
        <f>ROUND(I132*H132,2)</f>
        <v>0</v>
      </c>
      <c r="K132" s="134" t="s">
        <v>132</v>
      </c>
      <c r="L132" s="31"/>
      <c r="M132" s="139" t="s">
        <v>1</v>
      </c>
      <c r="N132" s="140" t="s">
        <v>41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133</v>
      </c>
      <c r="AT132" s="143" t="s">
        <v>128</v>
      </c>
      <c r="AU132" s="143" t="s">
        <v>86</v>
      </c>
      <c r="AY132" s="16" t="s">
        <v>126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84</v>
      </c>
      <c r="BK132" s="144">
        <f>ROUND(I132*H132,2)</f>
        <v>0</v>
      </c>
      <c r="BL132" s="16" t="s">
        <v>133</v>
      </c>
      <c r="BM132" s="143" t="s">
        <v>276</v>
      </c>
    </row>
    <row r="133" spans="2:65" s="1" customFormat="1" ht="19.899999999999999" customHeight="1" x14ac:dyDescent="0.2">
      <c r="B133" s="131"/>
      <c r="C133" s="232" t="s">
        <v>86</v>
      </c>
      <c r="D133" s="232" t="s">
        <v>277</v>
      </c>
      <c r="E133" s="233" t="s">
        <v>278</v>
      </c>
      <c r="F133" s="234" t="s">
        <v>279</v>
      </c>
      <c r="G133" s="235" t="s">
        <v>197</v>
      </c>
      <c r="H133" s="236">
        <v>30.99</v>
      </c>
      <c r="I133" s="161"/>
      <c r="J133" s="162">
        <f>ROUND(I133*H133,2)</f>
        <v>0</v>
      </c>
      <c r="K133" s="160" t="s">
        <v>132</v>
      </c>
      <c r="L133" s="163"/>
      <c r="M133" s="164" t="s">
        <v>1</v>
      </c>
      <c r="N133" s="165" t="s">
        <v>41</v>
      </c>
      <c r="P133" s="141">
        <f>O133*H133</f>
        <v>0</v>
      </c>
      <c r="Q133" s="141">
        <v>1</v>
      </c>
      <c r="R133" s="141">
        <f>Q133*H133</f>
        <v>30.99</v>
      </c>
      <c r="S133" s="141">
        <v>0</v>
      </c>
      <c r="T133" s="142">
        <f>S133*H133</f>
        <v>0</v>
      </c>
      <c r="AR133" s="143" t="s">
        <v>157</v>
      </c>
      <c r="AT133" s="143" t="s">
        <v>277</v>
      </c>
      <c r="AU133" s="143" t="s">
        <v>86</v>
      </c>
      <c r="AY133" s="16" t="s">
        <v>126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6" t="s">
        <v>84</v>
      </c>
      <c r="BK133" s="144">
        <f>ROUND(I133*H133,2)</f>
        <v>0</v>
      </c>
      <c r="BL133" s="16" t="s">
        <v>133</v>
      </c>
      <c r="BM133" s="143" t="s">
        <v>280</v>
      </c>
    </row>
    <row r="134" spans="2:65" s="12" customFormat="1" ht="11.25" x14ac:dyDescent="0.2">
      <c r="B134" s="145"/>
      <c r="C134" s="220"/>
      <c r="D134" s="221" t="s">
        <v>199</v>
      </c>
      <c r="E134" s="222" t="s">
        <v>1</v>
      </c>
      <c r="F134" s="223" t="s">
        <v>281</v>
      </c>
      <c r="G134" s="220"/>
      <c r="H134" s="224">
        <v>30.99</v>
      </c>
      <c r="I134" s="147"/>
      <c r="L134" s="145"/>
      <c r="M134" s="148"/>
      <c r="T134" s="149"/>
      <c r="AT134" s="146" t="s">
        <v>199</v>
      </c>
      <c r="AU134" s="146" t="s">
        <v>86</v>
      </c>
      <c r="AV134" s="12" t="s">
        <v>86</v>
      </c>
      <c r="AW134" s="12" t="s">
        <v>32</v>
      </c>
      <c r="AX134" s="12" t="s">
        <v>76</v>
      </c>
      <c r="AY134" s="146" t="s">
        <v>126</v>
      </c>
    </row>
    <row r="135" spans="2:65" s="13" customFormat="1" ht="11.25" x14ac:dyDescent="0.2">
      <c r="B135" s="150"/>
      <c r="C135" s="225"/>
      <c r="D135" s="221" t="s">
        <v>199</v>
      </c>
      <c r="E135" s="226" t="s">
        <v>1</v>
      </c>
      <c r="F135" s="227" t="s">
        <v>201</v>
      </c>
      <c r="G135" s="225"/>
      <c r="H135" s="228">
        <v>30.99</v>
      </c>
      <c r="I135" s="152"/>
      <c r="L135" s="150"/>
      <c r="M135" s="153"/>
      <c r="T135" s="154"/>
      <c r="AT135" s="151" t="s">
        <v>199</v>
      </c>
      <c r="AU135" s="151" t="s">
        <v>86</v>
      </c>
      <c r="AV135" s="13" t="s">
        <v>133</v>
      </c>
      <c r="AW135" s="13" t="s">
        <v>32</v>
      </c>
      <c r="AX135" s="13" t="s">
        <v>84</v>
      </c>
      <c r="AY135" s="151" t="s">
        <v>126</v>
      </c>
    </row>
    <row r="136" spans="2:65" s="1" customFormat="1" ht="22.15" customHeight="1" x14ac:dyDescent="0.2">
      <c r="B136" s="131"/>
      <c r="C136" s="215" t="s">
        <v>138</v>
      </c>
      <c r="D136" s="215" t="s">
        <v>128</v>
      </c>
      <c r="E136" s="216" t="s">
        <v>282</v>
      </c>
      <c r="F136" s="217" t="s">
        <v>283</v>
      </c>
      <c r="G136" s="218" t="s">
        <v>181</v>
      </c>
      <c r="H136" s="219">
        <v>2066</v>
      </c>
      <c r="I136" s="137"/>
      <c r="J136" s="138">
        <f>ROUND(I136*H136,2)</f>
        <v>0</v>
      </c>
      <c r="K136" s="134" t="s">
        <v>132</v>
      </c>
      <c r="L136" s="31"/>
      <c r="M136" s="139" t="s">
        <v>1</v>
      </c>
      <c r="N136" s="140" t="s">
        <v>41</v>
      </c>
      <c r="P136" s="141">
        <f>O136*H136</f>
        <v>0</v>
      </c>
      <c r="Q136" s="141">
        <v>1E-4</v>
      </c>
      <c r="R136" s="141">
        <f>Q136*H136</f>
        <v>0.20660000000000001</v>
      </c>
      <c r="S136" s="141">
        <v>0</v>
      </c>
      <c r="T136" s="142">
        <f>S136*H136</f>
        <v>0</v>
      </c>
      <c r="AR136" s="143" t="s">
        <v>133</v>
      </c>
      <c r="AT136" s="143" t="s">
        <v>128</v>
      </c>
      <c r="AU136" s="143" t="s">
        <v>86</v>
      </c>
      <c r="AY136" s="16" t="s">
        <v>126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6" t="s">
        <v>84</v>
      </c>
      <c r="BK136" s="144">
        <f>ROUND(I136*H136,2)</f>
        <v>0</v>
      </c>
      <c r="BL136" s="16" t="s">
        <v>133</v>
      </c>
      <c r="BM136" s="143" t="s">
        <v>284</v>
      </c>
    </row>
    <row r="137" spans="2:65" s="1" customFormat="1" ht="22.15" customHeight="1" x14ac:dyDescent="0.2">
      <c r="B137" s="131"/>
      <c r="C137" s="232" t="s">
        <v>133</v>
      </c>
      <c r="D137" s="232" t="s">
        <v>277</v>
      </c>
      <c r="E137" s="233" t="s">
        <v>285</v>
      </c>
      <c r="F137" s="234" t="s">
        <v>286</v>
      </c>
      <c r="G137" s="235" t="s">
        <v>181</v>
      </c>
      <c r="H137" s="236">
        <v>2447.1770000000001</v>
      </c>
      <c r="I137" s="161"/>
      <c r="J137" s="162">
        <f>ROUND(I137*H137,2)</f>
        <v>0</v>
      </c>
      <c r="K137" s="160" t="s">
        <v>132</v>
      </c>
      <c r="L137" s="163"/>
      <c r="M137" s="164" t="s">
        <v>1</v>
      </c>
      <c r="N137" s="165" t="s">
        <v>41</v>
      </c>
      <c r="P137" s="141">
        <f>O137*H137</f>
        <v>0</v>
      </c>
      <c r="Q137" s="141">
        <v>1E-4</v>
      </c>
      <c r="R137" s="141">
        <f>Q137*H137</f>
        <v>0.24471770000000004</v>
      </c>
      <c r="S137" s="141">
        <v>0</v>
      </c>
      <c r="T137" s="142">
        <f>S137*H137</f>
        <v>0</v>
      </c>
      <c r="AR137" s="143" t="s">
        <v>157</v>
      </c>
      <c r="AT137" s="143" t="s">
        <v>277</v>
      </c>
      <c r="AU137" s="143" t="s">
        <v>86</v>
      </c>
      <c r="AY137" s="16" t="s">
        <v>126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6" t="s">
        <v>84</v>
      </c>
      <c r="BK137" s="144">
        <f>ROUND(I137*H137,2)</f>
        <v>0</v>
      </c>
      <c r="BL137" s="16" t="s">
        <v>133</v>
      </c>
      <c r="BM137" s="143" t="s">
        <v>287</v>
      </c>
    </row>
    <row r="138" spans="2:65" s="12" customFormat="1" ht="11.25" x14ac:dyDescent="0.2">
      <c r="B138" s="145"/>
      <c r="C138" s="220"/>
      <c r="D138" s="221" t="s">
        <v>199</v>
      </c>
      <c r="E138" s="220"/>
      <c r="F138" s="223" t="s">
        <v>288</v>
      </c>
      <c r="G138" s="220"/>
      <c r="H138" s="224">
        <v>2447.1770000000001</v>
      </c>
      <c r="I138" s="147"/>
      <c r="L138" s="145"/>
      <c r="M138" s="148"/>
      <c r="T138" s="149"/>
      <c r="AT138" s="146" t="s">
        <v>199</v>
      </c>
      <c r="AU138" s="146" t="s">
        <v>86</v>
      </c>
      <c r="AV138" s="12" t="s">
        <v>86</v>
      </c>
      <c r="AW138" s="12" t="s">
        <v>3</v>
      </c>
      <c r="AX138" s="12" t="s">
        <v>84</v>
      </c>
      <c r="AY138" s="146" t="s">
        <v>126</v>
      </c>
    </row>
    <row r="139" spans="2:65" s="11" customFormat="1" ht="22.9" customHeight="1" x14ac:dyDescent="0.2">
      <c r="B139" s="119"/>
      <c r="C139" s="229"/>
      <c r="D139" s="230" t="s">
        <v>75</v>
      </c>
      <c r="E139" s="231" t="s">
        <v>289</v>
      </c>
      <c r="F139" s="231" t="s">
        <v>290</v>
      </c>
      <c r="G139" s="229"/>
      <c r="H139" s="229"/>
      <c r="I139" s="122"/>
      <c r="J139" s="130">
        <f>BK139</f>
        <v>0</v>
      </c>
      <c r="L139" s="119"/>
      <c r="M139" s="124"/>
      <c r="P139" s="125">
        <f>SUM(P140:P146)</f>
        <v>0</v>
      </c>
      <c r="R139" s="125">
        <f>SUM(R140:R146)</f>
        <v>937.29417999999987</v>
      </c>
      <c r="T139" s="126">
        <f>SUM(T140:T146)</f>
        <v>0</v>
      </c>
      <c r="AR139" s="120" t="s">
        <v>84</v>
      </c>
      <c r="AT139" s="127" t="s">
        <v>75</v>
      </c>
      <c r="AU139" s="127" t="s">
        <v>84</v>
      </c>
      <c r="AY139" s="120" t="s">
        <v>126</v>
      </c>
      <c r="BK139" s="128">
        <f>SUM(BK140:BK146)</f>
        <v>0</v>
      </c>
    </row>
    <row r="140" spans="2:65" s="1" customFormat="1" ht="19.899999999999999" customHeight="1" x14ac:dyDescent="0.2">
      <c r="B140" s="131"/>
      <c r="C140" s="215" t="s">
        <v>145</v>
      </c>
      <c r="D140" s="215" t="s">
        <v>128</v>
      </c>
      <c r="E140" s="216" t="s">
        <v>291</v>
      </c>
      <c r="F140" s="217" t="s">
        <v>292</v>
      </c>
      <c r="G140" s="218" t="s">
        <v>181</v>
      </c>
      <c r="H140" s="219">
        <v>1034</v>
      </c>
      <c r="I140" s="137"/>
      <c r="J140" s="138">
        <f t="shared" ref="J140:J145" si="0">ROUND(I140*H140,2)</f>
        <v>0</v>
      </c>
      <c r="K140" s="134" t="s">
        <v>293</v>
      </c>
      <c r="L140" s="31"/>
      <c r="M140" s="139" t="s">
        <v>1</v>
      </c>
      <c r="N140" s="140" t="s">
        <v>41</v>
      </c>
      <c r="P140" s="141">
        <f t="shared" ref="P140:P145" si="1">O140*H140</f>
        <v>0</v>
      </c>
      <c r="Q140" s="141">
        <v>9.1999999999999998E-2</v>
      </c>
      <c r="R140" s="141">
        <f t="shared" ref="R140:R145" si="2">Q140*H140</f>
        <v>95.128</v>
      </c>
      <c r="S140" s="141">
        <v>0</v>
      </c>
      <c r="T140" s="142">
        <f t="shared" ref="T140:T145" si="3">S140*H140</f>
        <v>0</v>
      </c>
      <c r="AR140" s="143" t="s">
        <v>133</v>
      </c>
      <c r="AT140" s="143" t="s">
        <v>128</v>
      </c>
      <c r="AU140" s="143" t="s">
        <v>86</v>
      </c>
      <c r="AY140" s="16" t="s">
        <v>126</v>
      </c>
      <c r="BE140" s="144">
        <f t="shared" ref="BE140:BE145" si="4">IF(N140="základní",J140,0)</f>
        <v>0</v>
      </c>
      <c r="BF140" s="144">
        <f t="shared" ref="BF140:BF145" si="5">IF(N140="snížená",J140,0)</f>
        <v>0</v>
      </c>
      <c r="BG140" s="144">
        <f t="shared" ref="BG140:BG145" si="6">IF(N140="zákl. přenesená",J140,0)</f>
        <v>0</v>
      </c>
      <c r="BH140" s="144">
        <f t="shared" ref="BH140:BH145" si="7">IF(N140="sníž. přenesená",J140,0)</f>
        <v>0</v>
      </c>
      <c r="BI140" s="144">
        <f t="shared" ref="BI140:BI145" si="8">IF(N140="nulová",J140,0)</f>
        <v>0</v>
      </c>
      <c r="BJ140" s="16" t="s">
        <v>84</v>
      </c>
      <c r="BK140" s="144">
        <f t="shared" ref="BK140:BK145" si="9">ROUND(I140*H140,2)</f>
        <v>0</v>
      </c>
      <c r="BL140" s="16" t="s">
        <v>133</v>
      </c>
      <c r="BM140" s="143" t="s">
        <v>294</v>
      </c>
    </row>
    <row r="141" spans="2:65" s="1" customFormat="1" ht="14.45" customHeight="1" x14ac:dyDescent="0.2">
      <c r="B141" s="131"/>
      <c r="C141" s="215" t="s">
        <v>149</v>
      </c>
      <c r="D141" s="215" t="s">
        <v>128</v>
      </c>
      <c r="E141" s="216" t="s">
        <v>295</v>
      </c>
      <c r="F141" s="217" t="s">
        <v>296</v>
      </c>
      <c r="G141" s="218" t="s">
        <v>181</v>
      </c>
      <c r="H141" s="219">
        <v>1034</v>
      </c>
      <c r="I141" s="137"/>
      <c r="J141" s="138">
        <f t="shared" si="0"/>
        <v>0</v>
      </c>
      <c r="K141" s="134" t="s">
        <v>1</v>
      </c>
      <c r="L141" s="31"/>
      <c r="M141" s="139" t="s">
        <v>1</v>
      </c>
      <c r="N141" s="140" t="s">
        <v>41</v>
      </c>
      <c r="P141" s="141">
        <f t="shared" si="1"/>
        <v>0</v>
      </c>
      <c r="Q141" s="141">
        <v>0.69</v>
      </c>
      <c r="R141" s="141">
        <f t="shared" si="2"/>
        <v>713.45999999999992</v>
      </c>
      <c r="S141" s="141">
        <v>0</v>
      </c>
      <c r="T141" s="142">
        <f t="shared" si="3"/>
        <v>0</v>
      </c>
      <c r="AR141" s="143" t="s">
        <v>133</v>
      </c>
      <c r="AT141" s="143" t="s">
        <v>128</v>
      </c>
      <c r="AU141" s="143" t="s">
        <v>86</v>
      </c>
      <c r="AY141" s="16" t="s">
        <v>126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6" t="s">
        <v>84</v>
      </c>
      <c r="BK141" s="144">
        <f t="shared" si="9"/>
        <v>0</v>
      </c>
      <c r="BL141" s="16" t="s">
        <v>133</v>
      </c>
      <c r="BM141" s="143" t="s">
        <v>297</v>
      </c>
    </row>
    <row r="142" spans="2:65" s="1" customFormat="1" ht="22.15" customHeight="1" x14ac:dyDescent="0.2">
      <c r="B142" s="131"/>
      <c r="C142" s="215" t="s">
        <v>153</v>
      </c>
      <c r="D142" s="215" t="s">
        <v>128</v>
      </c>
      <c r="E142" s="216" t="s">
        <v>298</v>
      </c>
      <c r="F142" s="217" t="s">
        <v>299</v>
      </c>
      <c r="G142" s="218" t="s">
        <v>181</v>
      </c>
      <c r="H142" s="219">
        <v>40</v>
      </c>
      <c r="I142" s="137"/>
      <c r="J142" s="138">
        <f t="shared" si="0"/>
        <v>0</v>
      </c>
      <c r="K142" s="134" t="s">
        <v>132</v>
      </c>
      <c r="L142" s="31"/>
      <c r="M142" s="139" t="s">
        <v>1</v>
      </c>
      <c r="N142" s="140" t="s">
        <v>41</v>
      </c>
      <c r="P142" s="141">
        <f t="shared" si="1"/>
        <v>0</v>
      </c>
      <c r="Q142" s="141">
        <v>9.8000000000000004E-2</v>
      </c>
      <c r="R142" s="141">
        <f t="shared" si="2"/>
        <v>3.92</v>
      </c>
      <c r="S142" s="141">
        <v>0</v>
      </c>
      <c r="T142" s="142">
        <f t="shared" si="3"/>
        <v>0</v>
      </c>
      <c r="AR142" s="143" t="s">
        <v>133</v>
      </c>
      <c r="AT142" s="143" t="s">
        <v>128</v>
      </c>
      <c r="AU142" s="143" t="s">
        <v>86</v>
      </c>
      <c r="AY142" s="16" t="s">
        <v>126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6" t="s">
        <v>84</v>
      </c>
      <c r="BK142" s="144">
        <f t="shared" si="9"/>
        <v>0</v>
      </c>
      <c r="BL142" s="16" t="s">
        <v>133</v>
      </c>
      <c r="BM142" s="143" t="s">
        <v>300</v>
      </c>
    </row>
    <row r="143" spans="2:65" s="1" customFormat="1" ht="14.45" customHeight="1" x14ac:dyDescent="0.2">
      <c r="B143" s="131"/>
      <c r="C143" s="232" t="s">
        <v>157</v>
      </c>
      <c r="D143" s="232" t="s">
        <v>277</v>
      </c>
      <c r="E143" s="233" t="s">
        <v>301</v>
      </c>
      <c r="F143" s="234" t="s">
        <v>302</v>
      </c>
      <c r="G143" s="235" t="s">
        <v>181</v>
      </c>
      <c r="H143" s="236">
        <v>41.2</v>
      </c>
      <c r="I143" s="161"/>
      <c r="J143" s="162">
        <f t="shared" si="0"/>
        <v>0</v>
      </c>
      <c r="K143" s="160" t="s">
        <v>1</v>
      </c>
      <c r="L143" s="163"/>
      <c r="M143" s="164" t="s">
        <v>1</v>
      </c>
      <c r="N143" s="165" t="s">
        <v>41</v>
      </c>
      <c r="P143" s="141">
        <f t="shared" si="1"/>
        <v>0</v>
      </c>
      <c r="Q143" s="141">
        <v>6.4999999999999997E-3</v>
      </c>
      <c r="R143" s="141">
        <f t="shared" si="2"/>
        <v>0.26779999999999998</v>
      </c>
      <c r="S143" s="141">
        <v>0</v>
      </c>
      <c r="T143" s="142">
        <f t="shared" si="3"/>
        <v>0</v>
      </c>
      <c r="AR143" s="143" t="s">
        <v>157</v>
      </c>
      <c r="AT143" s="143" t="s">
        <v>277</v>
      </c>
      <c r="AU143" s="143" t="s">
        <v>86</v>
      </c>
      <c r="AY143" s="16" t="s">
        <v>126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6" t="s">
        <v>84</v>
      </c>
      <c r="BK143" s="144">
        <f t="shared" si="9"/>
        <v>0</v>
      </c>
      <c r="BL143" s="16" t="s">
        <v>133</v>
      </c>
      <c r="BM143" s="143" t="s">
        <v>303</v>
      </c>
    </row>
    <row r="144" spans="2:65" s="1" customFormat="1" ht="22.15" customHeight="1" x14ac:dyDescent="0.2">
      <c r="B144" s="131"/>
      <c r="C144" s="215" t="s">
        <v>162</v>
      </c>
      <c r="D144" s="215" t="s">
        <v>128</v>
      </c>
      <c r="E144" s="216" t="s">
        <v>304</v>
      </c>
      <c r="F144" s="217" t="s">
        <v>305</v>
      </c>
      <c r="G144" s="218" t="s">
        <v>181</v>
      </c>
      <c r="H144" s="219">
        <v>994</v>
      </c>
      <c r="I144" s="137"/>
      <c r="J144" s="138">
        <f t="shared" si="0"/>
        <v>0</v>
      </c>
      <c r="K144" s="134" t="s">
        <v>132</v>
      </c>
      <c r="L144" s="31"/>
      <c r="M144" s="139" t="s">
        <v>1</v>
      </c>
      <c r="N144" s="140" t="s">
        <v>41</v>
      </c>
      <c r="P144" s="141">
        <f t="shared" si="1"/>
        <v>0</v>
      </c>
      <c r="Q144" s="141">
        <v>9.8000000000000004E-2</v>
      </c>
      <c r="R144" s="141">
        <f t="shared" si="2"/>
        <v>97.412000000000006</v>
      </c>
      <c r="S144" s="141">
        <v>0</v>
      </c>
      <c r="T144" s="142">
        <f t="shared" si="3"/>
        <v>0</v>
      </c>
      <c r="AR144" s="143" t="s">
        <v>133</v>
      </c>
      <c r="AT144" s="143" t="s">
        <v>128</v>
      </c>
      <c r="AU144" s="143" t="s">
        <v>86</v>
      </c>
      <c r="AY144" s="16" t="s">
        <v>126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6" t="s">
        <v>84</v>
      </c>
      <c r="BK144" s="144">
        <f t="shared" si="9"/>
        <v>0</v>
      </c>
      <c r="BL144" s="16" t="s">
        <v>133</v>
      </c>
      <c r="BM144" s="143" t="s">
        <v>306</v>
      </c>
    </row>
    <row r="145" spans="2:65" s="1" customFormat="1" ht="19.899999999999999" customHeight="1" x14ac:dyDescent="0.2">
      <c r="B145" s="131"/>
      <c r="C145" s="232" t="s">
        <v>166</v>
      </c>
      <c r="D145" s="232" t="s">
        <v>277</v>
      </c>
      <c r="E145" s="233" t="s">
        <v>307</v>
      </c>
      <c r="F145" s="234" t="s">
        <v>308</v>
      </c>
      <c r="G145" s="235" t="s">
        <v>181</v>
      </c>
      <c r="H145" s="236">
        <v>1003.94</v>
      </c>
      <c r="I145" s="161"/>
      <c r="J145" s="162">
        <f t="shared" si="0"/>
        <v>0</v>
      </c>
      <c r="K145" s="160" t="s">
        <v>309</v>
      </c>
      <c r="L145" s="163"/>
      <c r="M145" s="164" t="s">
        <v>1</v>
      </c>
      <c r="N145" s="165" t="s">
        <v>41</v>
      </c>
      <c r="P145" s="141">
        <f t="shared" si="1"/>
        <v>0</v>
      </c>
      <c r="Q145" s="141">
        <v>2.7E-2</v>
      </c>
      <c r="R145" s="141">
        <f t="shared" si="2"/>
        <v>27.106380000000001</v>
      </c>
      <c r="S145" s="141">
        <v>0</v>
      </c>
      <c r="T145" s="142">
        <f t="shared" si="3"/>
        <v>0</v>
      </c>
      <c r="AR145" s="143" t="s">
        <v>157</v>
      </c>
      <c r="AT145" s="143" t="s">
        <v>277</v>
      </c>
      <c r="AU145" s="143" t="s">
        <v>86</v>
      </c>
      <c r="AY145" s="16" t="s">
        <v>126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6" t="s">
        <v>84</v>
      </c>
      <c r="BK145" s="144">
        <f t="shared" si="9"/>
        <v>0</v>
      </c>
      <c r="BL145" s="16" t="s">
        <v>133</v>
      </c>
      <c r="BM145" s="143" t="s">
        <v>310</v>
      </c>
    </row>
    <row r="146" spans="2:65" s="12" customFormat="1" ht="11.25" x14ac:dyDescent="0.2">
      <c r="B146" s="145"/>
      <c r="C146" s="220"/>
      <c r="D146" s="221" t="s">
        <v>199</v>
      </c>
      <c r="E146" s="220"/>
      <c r="F146" s="223" t="s">
        <v>311</v>
      </c>
      <c r="G146" s="220"/>
      <c r="H146" s="224">
        <v>1003.94</v>
      </c>
      <c r="I146" s="147"/>
      <c r="L146" s="145"/>
      <c r="M146" s="148"/>
      <c r="T146" s="149"/>
      <c r="AT146" s="146" t="s">
        <v>199</v>
      </c>
      <c r="AU146" s="146" t="s">
        <v>86</v>
      </c>
      <c r="AV146" s="12" t="s">
        <v>86</v>
      </c>
      <c r="AW146" s="12" t="s">
        <v>3</v>
      </c>
      <c r="AX146" s="12" t="s">
        <v>84</v>
      </c>
      <c r="AY146" s="146" t="s">
        <v>126</v>
      </c>
    </row>
    <row r="147" spans="2:65" s="11" customFormat="1" ht="22.9" customHeight="1" x14ac:dyDescent="0.2">
      <c r="B147" s="119"/>
      <c r="C147" s="229"/>
      <c r="D147" s="230" t="s">
        <v>75</v>
      </c>
      <c r="E147" s="231" t="s">
        <v>312</v>
      </c>
      <c r="F147" s="231" t="s">
        <v>313</v>
      </c>
      <c r="G147" s="229"/>
      <c r="H147" s="229"/>
      <c r="I147" s="122"/>
      <c r="J147" s="130">
        <f>BK147</f>
        <v>0</v>
      </c>
      <c r="L147" s="119"/>
      <c r="M147" s="124"/>
      <c r="P147" s="125">
        <f>SUM(P148:P153)</f>
        <v>0</v>
      </c>
      <c r="R147" s="125">
        <f>SUM(R148:R153)</f>
        <v>60.775120000000001</v>
      </c>
      <c r="T147" s="126">
        <f>SUM(T148:T153)</f>
        <v>0</v>
      </c>
      <c r="AR147" s="120" t="s">
        <v>84</v>
      </c>
      <c r="AT147" s="127" t="s">
        <v>75</v>
      </c>
      <c r="AU147" s="127" t="s">
        <v>84</v>
      </c>
      <c r="AY147" s="120" t="s">
        <v>126</v>
      </c>
      <c r="BK147" s="128">
        <f>SUM(BK148:BK153)</f>
        <v>0</v>
      </c>
    </row>
    <row r="148" spans="2:65" s="1" customFormat="1" ht="30" customHeight="1" x14ac:dyDescent="0.2">
      <c r="B148" s="131"/>
      <c r="C148" s="215" t="s">
        <v>170</v>
      </c>
      <c r="D148" s="215" t="s">
        <v>128</v>
      </c>
      <c r="E148" s="216" t="s">
        <v>314</v>
      </c>
      <c r="F148" s="217" t="s">
        <v>315</v>
      </c>
      <c r="G148" s="218" t="s">
        <v>181</v>
      </c>
      <c r="H148" s="219">
        <v>56</v>
      </c>
      <c r="I148" s="137"/>
      <c r="J148" s="138">
        <f t="shared" ref="J148:J153" si="10">ROUND(I148*H148,2)</f>
        <v>0</v>
      </c>
      <c r="K148" s="134" t="s">
        <v>293</v>
      </c>
      <c r="L148" s="31"/>
      <c r="M148" s="139" t="s">
        <v>1</v>
      </c>
      <c r="N148" s="140" t="s">
        <v>41</v>
      </c>
      <c r="P148" s="141">
        <f t="shared" ref="P148:P153" si="11">O148*H148</f>
        <v>0</v>
      </c>
      <c r="Q148" s="141">
        <v>0.10373</v>
      </c>
      <c r="R148" s="141">
        <f t="shared" ref="R148:R153" si="12">Q148*H148</f>
        <v>5.8088800000000003</v>
      </c>
      <c r="S148" s="141">
        <v>0</v>
      </c>
      <c r="T148" s="142">
        <f t="shared" ref="T148:T153" si="13">S148*H148</f>
        <v>0</v>
      </c>
      <c r="AR148" s="143" t="s">
        <v>133</v>
      </c>
      <c r="AT148" s="143" t="s">
        <v>128</v>
      </c>
      <c r="AU148" s="143" t="s">
        <v>86</v>
      </c>
      <c r="AY148" s="16" t="s">
        <v>126</v>
      </c>
      <c r="BE148" s="144">
        <f t="shared" ref="BE148:BE153" si="14">IF(N148="základní",J148,0)</f>
        <v>0</v>
      </c>
      <c r="BF148" s="144">
        <f t="shared" ref="BF148:BF153" si="15">IF(N148="snížená",J148,0)</f>
        <v>0</v>
      </c>
      <c r="BG148" s="144">
        <f t="shared" ref="BG148:BG153" si="16">IF(N148="zákl. přenesená",J148,0)</f>
        <v>0</v>
      </c>
      <c r="BH148" s="144">
        <f t="shared" ref="BH148:BH153" si="17">IF(N148="sníž. přenesená",J148,0)</f>
        <v>0</v>
      </c>
      <c r="BI148" s="144">
        <f t="shared" ref="BI148:BI153" si="18">IF(N148="nulová",J148,0)</f>
        <v>0</v>
      </c>
      <c r="BJ148" s="16" t="s">
        <v>84</v>
      </c>
      <c r="BK148" s="144">
        <f t="shared" ref="BK148:BK153" si="19">ROUND(I148*H148,2)</f>
        <v>0</v>
      </c>
      <c r="BL148" s="16" t="s">
        <v>133</v>
      </c>
      <c r="BM148" s="143" t="s">
        <v>316</v>
      </c>
    </row>
    <row r="149" spans="2:65" s="1" customFormat="1" ht="19.899999999999999" customHeight="1" x14ac:dyDescent="0.2">
      <c r="B149" s="131"/>
      <c r="C149" s="215" t="s">
        <v>174</v>
      </c>
      <c r="D149" s="215" t="s">
        <v>128</v>
      </c>
      <c r="E149" s="216" t="s">
        <v>317</v>
      </c>
      <c r="F149" s="217" t="s">
        <v>318</v>
      </c>
      <c r="G149" s="218" t="s">
        <v>181</v>
      </c>
      <c r="H149" s="219">
        <v>56</v>
      </c>
      <c r="I149" s="137"/>
      <c r="J149" s="138">
        <f t="shared" si="10"/>
        <v>0</v>
      </c>
      <c r="K149" s="134" t="s">
        <v>293</v>
      </c>
      <c r="L149" s="31"/>
      <c r="M149" s="139" t="s">
        <v>1</v>
      </c>
      <c r="N149" s="140" t="s">
        <v>41</v>
      </c>
      <c r="P149" s="141">
        <f t="shared" si="11"/>
        <v>0</v>
      </c>
      <c r="Q149" s="141">
        <v>0.46</v>
      </c>
      <c r="R149" s="141">
        <f t="shared" si="12"/>
        <v>25.76</v>
      </c>
      <c r="S149" s="141">
        <v>0</v>
      </c>
      <c r="T149" s="142">
        <f t="shared" si="13"/>
        <v>0</v>
      </c>
      <c r="AR149" s="143" t="s">
        <v>133</v>
      </c>
      <c r="AT149" s="143" t="s">
        <v>128</v>
      </c>
      <c r="AU149" s="143" t="s">
        <v>86</v>
      </c>
      <c r="AY149" s="16" t="s">
        <v>126</v>
      </c>
      <c r="BE149" s="144">
        <f t="shared" si="14"/>
        <v>0</v>
      </c>
      <c r="BF149" s="144">
        <f t="shared" si="15"/>
        <v>0</v>
      </c>
      <c r="BG149" s="144">
        <f t="shared" si="16"/>
        <v>0</v>
      </c>
      <c r="BH149" s="144">
        <f t="shared" si="17"/>
        <v>0</v>
      </c>
      <c r="BI149" s="144">
        <f t="shared" si="18"/>
        <v>0</v>
      </c>
      <c r="BJ149" s="16" t="s">
        <v>84</v>
      </c>
      <c r="BK149" s="144">
        <f t="shared" si="19"/>
        <v>0</v>
      </c>
      <c r="BL149" s="16" t="s">
        <v>133</v>
      </c>
      <c r="BM149" s="143" t="s">
        <v>319</v>
      </c>
    </row>
    <row r="150" spans="2:65" s="1" customFormat="1" ht="22.15" customHeight="1" x14ac:dyDescent="0.2">
      <c r="B150" s="131"/>
      <c r="C150" s="215" t="s">
        <v>178</v>
      </c>
      <c r="D150" s="215" t="s">
        <v>128</v>
      </c>
      <c r="E150" s="216" t="s">
        <v>320</v>
      </c>
      <c r="F150" s="217" t="s">
        <v>321</v>
      </c>
      <c r="G150" s="218" t="s">
        <v>181</v>
      </c>
      <c r="H150" s="219">
        <v>56</v>
      </c>
      <c r="I150" s="137"/>
      <c r="J150" s="138">
        <f t="shared" si="10"/>
        <v>0</v>
      </c>
      <c r="K150" s="134" t="s">
        <v>293</v>
      </c>
      <c r="L150" s="31"/>
      <c r="M150" s="139" t="s">
        <v>1</v>
      </c>
      <c r="N150" s="140" t="s">
        <v>41</v>
      </c>
      <c r="P150" s="141">
        <f t="shared" si="11"/>
        <v>0</v>
      </c>
      <c r="Q150" s="141">
        <v>0.38313999999999998</v>
      </c>
      <c r="R150" s="141">
        <f t="shared" si="12"/>
        <v>21.455839999999998</v>
      </c>
      <c r="S150" s="141">
        <v>0</v>
      </c>
      <c r="T150" s="142">
        <f t="shared" si="13"/>
        <v>0</v>
      </c>
      <c r="AR150" s="143" t="s">
        <v>133</v>
      </c>
      <c r="AT150" s="143" t="s">
        <v>128</v>
      </c>
      <c r="AU150" s="143" t="s">
        <v>86</v>
      </c>
      <c r="AY150" s="16" t="s">
        <v>126</v>
      </c>
      <c r="BE150" s="144">
        <f t="shared" si="14"/>
        <v>0</v>
      </c>
      <c r="BF150" s="144">
        <f t="shared" si="15"/>
        <v>0</v>
      </c>
      <c r="BG150" s="144">
        <f t="shared" si="16"/>
        <v>0</v>
      </c>
      <c r="BH150" s="144">
        <f t="shared" si="17"/>
        <v>0</v>
      </c>
      <c r="BI150" s="144">
        <f t="shared" si="18"/>
        <v>0</v>
      </c>
      <c r="BJ150" s="16" t="s">
        <v>84</v>
      </c>
      <c r="BK150" s="144">
        <f t="shared" si="19"/>
        <v>0</v>
      </c>
      <c r="BL150" s="16" t="s">
        <v>133</v>
      </c>
      <c r="BM150" s="143" t="s">
        <v>322</v>
      </c>
    </row>
    <row r="151" spans="2:65" s="1" customFormat="1" ht="22.15" customHeight="1" x14ac:dyDescent="0.2">
      <c r="B151" s="131"/>
      <c r="C151" s="215" t="s">
        <v>183</v>
      </c>
      <c r="D151" s="215" t="s">
        <v>128</v>
      </c>
      <c r="E151" s="216" t="s">
        <v>323</v>
      </c>
      <c r="F151" s="217" t="s">
        <v>324</v>
      </c>
      <c r="G151" s="218" t="s">
        <v>181</v>
      </c>
      <c r="H151" s="219">
        <v>56</v>
      </c>
      <c r="I151" s="137"/>
      <c r="J151" s="138">
        <f t="shared" si="10"/>
        <v>0</v>
      </c>
      <c r="K151" s="134" t="s">
        <v>293</v>
      </c>
      <c r="L151" s="31"/>
      <c r="M151" s="139" t="s">
        <v>1</v>
      </c>
      <c r="N151" s="140" t="s">
        <v>41</v>
      </c>
      <c r="P151" s="141">
        <f t="shared" si="11"/>
        <v>0</v>
      </c>
      <c r="Q151" s="141">
        <v>0.13188</v>
      </c>
      <c r="R151" s="141">
        <f t="shared" si="12"/>
        <v>7.3852799999999998</v>
      </c>
      <c r="S151" s="141">
        <v>0</v>
      </c>
      <c r="T151" s="142">
        <f t="shared" si="13"/>
        <v>0</v>
      </c>
      <c r="AR151" s="143" t="s">
        <v>133</v>
      </c>
      <c r="AT151" s="143" t="s">
        <v>128</v>
      </c>
      <c r="AU151" s="143" t="s">
        <v>86</v>
      </c>
      <c r="AY151" s="16" t="s">
        <v>126</v>
      </c>
      <c r="BE151" s="144">
        <f t="shared" si="14"/>
        <v>0</v>
      </c>
      <c r="BF151" s="144">
        <f t="shared" si="15"/>
        <v>0</v>
      </c>
      <c r="BG151" s="144">
        <f t="shared" si="16"/>
        <v>0</v>
      </c>
      <c r="BH151" s="144">
        <f t="shared" si="17"/>
        <v>0</v>
      </c>
      <c r="BI151" s="144">
        <f t="shared" si="18"/>
        <v>0</v>
      </c>
      <c r="BJ151" s="16" t="s">
        <v>84</v>
      </c>
      <c r="BK151" s="144">
        <f t="shared" si="19"/>
        <v>0</v>
      </c>
      <c r="BL151" s="16" t="s">
        <v>133</v>
      </c>
      <c r="BM151" s="143" t="s">
        <v>325</v>
      </c>
    </row>
    <row r="152" spans="2:65" s="1" customFormat="1" ht="22.15" customHeight="1" x14ac:dyDescent="0.2">
      <c r="B152" s="131"/>
      <c r="C152" s="215" t="s">
        <v>8</v>
      </c>
      <c r="D152" s="215" t="s">
        <v>128</v>
      </c>
      <c r="E152" s="216" t="s">
        <v>326</v>
      </c>
      <c r="F152" s="217" t="s">
        <v>327</v>
      </c>
      <c r="G152" s="218" t="s">
        <v>181</v>
      </c>
      <c r="H152" s="219">
        <v>56</v>
      </c>
      <c r="I152" s="137"/>
      <c r="J152" s="138">
        <f t="shared" si="10"/>
        <v>0</v>
      </c>
      <c r="K152" s="134" t="s">
        <v>132</v>
      </c>
      <c r="L152" s="31"/>
      <c r="M152" s="139" t="s">
        <v>1</v>
      </c>
      <c r="N152" s="140" t="s">
        <v>41</v>
      </c>
      <c r="P152" s="141">
        <f t="shared" si="11"/>
        <v>0</v>
      </c>
      <c r="Q152" s="141">
        <v>6.0099999999999997E-3</v>
      </c>
      <c r="R152" s="141">
        <f t="shared" si="12"/>
        <v>0.33655999999999997</v>
      </c>
      <c r="S152" s="141">
        <v>0</v>
      </c>
      <c r="T152" s="142">
        <f t="shared" si="13"/>
        <v>0</v>
      </c>
      <c r="AR152" s="143" t="s">
        <v>133</v>
      </c>
      <c r="AT152" s="143" t="s">
        <v>128</v>
      </c>
      <c r="AU152" s="143" t="s">
        <v>86</v>
      </c>
      <c r="AY152" s="16" t="s">
        <v>126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6" t="s">
        <v>84</v>
      </c>
      <c r="BK152" s="144">
        <f t="shared" si="19"/>
        <v>0</v>
      </c>
      <c r="BL152" s="16" t="s">
        <v>133</v>
      </c>
      <c r="BM152" s="143" t="s">
        <v>328</v>
      </c>
    </row>
    <row r="153" spans="2:65" s="1" customFormat="1" ht="19.899999999999999" customHeight="1" x14ac:dyDescent="0.2">
      <c r="B153" s="131"/>
      <c r="C153" s="215" t="s">
        <v>190</v>
      </c>
      <c r="D153" s="215" t="s">
        <v>128</v>
      </c>
      <c r="E153" s="216" t="s">
        <v>329</v>
      </c>
      <c r="F153" s="217" t="s">
        <v>330</v>
      </c>
      <c r="G153" s="218" t="s">
        <v>181</v>
      </c>
      <c r="H153" s="219">
        <v>56</v>
      </c>
      <c r="I153" s="137"/>
      <c r="J153" s="138">
        <f t="shared" si="10"/>
        <v>0</v>
      </c>
      <c r="K153" s="134" t="s">
        <v>132</v>
      </c>
      <c r="L153" s="31"/>
      <c r="M153" s="139" t="s">
        <v>1</v>
      </c>
      <c r="N153" s="140" t="s">
        <v>41</v>
      </c>
      <c r="P153" s="141">
        <f t="shared" si="11"/>
        <v>0</v>
      </c>
      <c r="Q153" s="141">
        <v>5.1000000000000004E-4</v>
      </c>
      <c r="R153" s="141">
        <f t="shared" si="12"/>
        <v>2.8560000000000002E-2</v>
      </c>
      <c r="S153" s="141">
        <v>0</v>
      </c>
      <c r="T153" s="142">
        <f t="shared" si="13"/>
        <v>0</v>
      </c>
      <c r="AR153" s="143" t="s">
        <v>133</v>
      </c>
      <c r="AT153" s="143" t="s">
        <v>128</v>
      </c>
      <c r="AU153" s="143" t="s">
        <v>86</v>
      </c>
      <c r="AY153" s="16" t="s">
        <v>126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6" t="s">
        <v>84</v>
      </c>
      <c r="BK153" s="144">
        <f t="shared" si="19"/>
        <v>0</v>
      </c>
      <c r="BL153" s="16" t="s">
        <v>133</v>
      </c>
      <c r="BM153" s="143" t="s">
        <v>331</v>
      </c>
    </row>
    <row r="154" spans="2:65" s="11" customFormat="1" ht="22.9" customHeight="1" x14ac:dyDescent="0.2">
      <c r="B154" s="119"/>
      <c r="C154" s="229"/>
      <c r="D154" s="230" t="s">
        <v>75</v>
      </c>
      <c r="E154" s="231" t="s">
        <v>332</v>
      </c>
      <c r="F154" s="231" t="s">
        <v>333</v>
      </c>
      <c r="G154" s="229"/>
      <c r="H154" s="229"/>
      <c r="I154" s="122"/>
      <c r="J154" s="130">
        <f>BK154</f>
        <v>0</v>
      </c>
      <c r="L154" s="119"/>
      <c r="M154" s="124"/>
      <c r="P154" s="125">
        <f>SUM(P155:P163)</f>
        <v>0</v>
      </c>
      <c r="R154" s="125">
        <f>SUM(R155:R163)</f>
        <v>72.169959000000006</v>
      </c>
      <c r="T154" s="126">
        <f>SUM(T155:T163)</f>
        <v>0</v>
      </c>
      <c r="AR154" s="120" t="s">
        <v>84</v>
      </c>
      <c r="AT154" s="127" t="s">
        <v>75</v>
      </c>
      <c r="AU154" s="127" t="s">
        <v>84</v>
      </c>
      <c r="AY154" s="120" t="s">
        <v>126</v>
      </c>
      <c r="BK154" s="128">
        <f>SUM(BK155:BK163)</f>
        <v>0</v>
      </c>
    </row>
    <row r="155" spans="2:65" s="1" customFormat="1" ht="19.899999999999999" customHeight="1" x14ac:dyDescent="0.2">
      <c r="B155" s="131"/>
      <c r="C155" s="215" t="s">
        <v>194</v>
      </c>
      <c r="D155" s="215" t="s">
        <v>128</v>
      </c>
      <c r="E155" s="216" t="s">
        <v>334</v>
      </c>
      <c r="F155" s="217" t="s">
        <v>335</v>
      </c>
      <c r="G155" s="218" t="s">
        <v>181</v>
      </c>
      <c r="H155" s="219">
        <v>96</v>
      </c>
      <c r="I155" s="137"/>
      <c r="J155" s="138">
        <f t="shared" ref="J155:J160" si="20">ROUND(I155*H155,2)</f>
        <v>0</v>
      </c>
      <c r="K155" s="134" t="s">
        <v>293</v>
      </c>
      <c r="L155" s="31"/>
      <c r="M155" s="139" t="s">
        <v>1</v>
      </c>
      <c r="N155" s="140" t="s">
        <v>41</v>
      </c>
      <c r="P155" s="141">
        <f t="shared" ref="P155:P160" si="21">O155*H155</f>
        <v>0</v>
      </c>
      <c r="Q155" s="141">
        <v>6.9000000000000006E-2</v>
      </c>
      <c r="R155" s="141">
        <f t="shared" ref="R155:R160" si="22">Q155*H155</f>
        <v>6.6240000000000006</v>
      </c>
      <c r="S155" s="141">
        <v>0</v>
      </c>
      <c r="T155" s="142">
        <f t="shared" ref="T155:T160" si="23">S155*H155</f>
        <v>0</v>
      </c>
      <c r="AR155" s="143" t="s">
        <v>133</v>
      </c>
      <c r="AT155" s="143" t="s">
        <v>128</v>
      </c>
      <c r="AU155" s="143" t="s">
        <v>86</v>
      </c>
      <c r="AY155" s="16" t="s">
        <v>126</v>
      </c>
      <c r="BE155" s="144">
        <f t="shared" ref="BE155:BE160" si="24">IF(N155="základní",J155,0)</f>
        <v>0</v>
      </c>
      <c r="BF155" s="144">
        <f t="shared" ref="BF155:BF160" si="25">IF(N155="snížená",J155,0)</f>
        <v>0</v>
      </c>
      <c r="BG155" s="144">
        <f t="shared" ref="BG155:BG160" si="26">IF(N155="zákl. přenesená",J155,0)</f>
        <v>0</v>
      </c>
      <c r="BH155" s="144">
        <f t="shared" ref="BH155:BH160" si="27">IF(N155="sníž. přenesená",J155,0)</f>
        <v>0</v>
      </c>
      <c r="BI155" s="144">
        <f t="shared" ref="BI155:BI160" si="28">IF(N155="nulová",J155,0)</f>
        <v>0</v>
      </c>
      <c r="BJ155" s="16" t="s">
        <v>84</v>
      </c>
      <c r="BK155" s="144">
        <f t="shared" ref="BK155:BK160" si="29">ROUND(I155*H155,2)</f>
        <v>0</v>
      </c>
      <c r="BL155" s="16" t="s">
        <v>133</v>
      </c>
      <c r="BM155" s="143" t="s">
        <v>336</v>
      </c>
    </row>
    <row r="156" spans="2:65" s="1" customFormat="1" ht="19.899999999999999" customHeight="1" x14ac:dyDescent="0.2">
      <c r="B156" s="131"/>
      <c r="C156" s="215" t="s">
        <v>202</v>
      </c>
      <c r="D156" s="215" t="s">
        <v>128</v>
      </c>
      <c r="E156" s="216" t="s">
        <v>317</v>
      </c>
      <c r="F156" s="217" t="s">
        <v>318</v>
      </c>
      <c r="G156" s="218" t="s">
        <v>181</v>
      </c>
      <c r="H156" s="219">
        <v>96</v>
      </c>
      <c r="I156" s="137"/>
      <c r="J156" s="138">
        <f t="shared" si="20"/>
        <v>0</v>
      </c>
      <c r="K156" s="134" t="s">
        <v>293</v>
      </c>
      <c r="L156" s="31"/>
      <c r="M156" s="139" t="s">
        <v>1</v>
      </c>
      <c r="N156" s="140" t="s">
        <v>41</v>
      </c>
      <c r="P156" s="141">
        <f t="shared" si="21"/>
        <v>0</v>
      </c>
      <c r="Q156" s="141">
        <v>0.46</v>
      </c>
      <c r="R156" s="141">
        <f t="shared" si="22"/>
        <v>44.160000000000004</v>
      </c>
      <c r="S156" s="141">
        <v>0</v>
      </c>
      <c r="T156" s="142">
        <f t="shared" si="23"/>
        <v>0</v>
      </c>
      <c r="AR156" s="143" t="s">
        <v>133</v>
      </c>
      <c r="AT156" s="143" t="s">
        <v>128</v>
      </c>
      <c r="AU156" s="143" t="s">
        <v>86</v>
      </c>
      <c r="AY156" s="16" t="s">
        <v>126</v>
      </c>
      <c r="BE156" s="144">
        <f t="shared" si="24"/>
        <v>0</v>
      </c>
      <c r="BF156" s="144">
        <f t="shared" si="25"/>
        <v>0</v>
      </c>
      <c r="BG156" s="144">
        <f t="shared" si="26"/>
        <v>0</v>
      </c>
      <c r="BH156" s="144">
        <f t="shared" si="27"/>
        <v>0</v>
      </c>
      <c r="BI156" s="144">
        <f t="shared" si="28"/>
        <v>0</v>
      </c>
      <c r="BJ156" s="16" t="s">
        <v>84</v>
      </c>
      <c r="BK156" s="144">
        <f t="shared" si="29"/>
        <v>0</v>
      </c>
      <c r="BL156" s="16" t="s">
        <v>133</v>
      </c>
      <c r="BM156" s="143" t="s">
        <v>337</v>
      </c>
    </row>
    <row r="157" spans="2:65" s="1" customFormat="1" ht="22.15" customHeight="1" x14ac:dyDescent="0.2">
      <c r="B157" s="131"/>
      <c r="C157" s="215" t="s">
        <v>208</v>
      </c>
      <c r="D157" s="215" t="s">
        <v>128</v>
      </c>
      <c r="E157" s="216" t="s">
        <v>338</v>
      </c>
      <c r="F157" s="217" t="s">
        <v>339</v>
      </c>
      <c r="G157" s="218" t="s">
        <v>181</v>
      </c>
      <c r="H157" s="219">
        <v>6</v>
      </c>
      <c r="I157" s="137"/>
      <c r="J157" s="138">
        <f t="shared" si="20"/>
        <v>0</v>
      </c>
      <c r="K157" s="134" t="s">
        <v>132</v>
      </c>
      <c r="L157" s="31"/>
      <c r="M157" s="139" t="s">
        <v>1</v>
      </c>
      <c r="N157" s="140" t="s">
        <v>41</v>
      </c>
      <c r="P157" s="141">
        <f t="shared" si="21"/>
        <v>0</v>
      </c>
      <c r="Q157" s="141">
        <v>8.9219999999999994E-2</v>
      </c>
      <c r="R157" s="141">
        <f t="shared" si="22"/>
        <v>0.53532000000000002</v>
      </c>
      <c r="S157" s="141">
        <v>0</v>
      </c>
      <c r="T157" s="142">
        <f t="shared" si="23"/>
        <v>0</v>
      </c>
      <c r="AR157" s="143" t="s">
        <v>133</v>
      </c>
      <c r="AT157" s="143" t="s">
        <v>128</v>
      </c>
      <c r="AU157" s="143" t="s">
        <v>86</v>
      </c>
      <c r="AY157" s="16" t="s">
        <v>126</v>
      </c>
      <c r="BE157" s="144">
        <f t="shared" si="24"/>
        <v>0</v>
      </c>
      <c r="BF157" s="144">
        <f t="shared" si="25"/>
        <v>0</v>
      </c>
      <c r="BG157" s="144">
        <f t="shared" si="26"/>
        <v>0</v>
      </c>
      <c r="BH157" s="144">
        <f t="shared" si="27"/>
        <v>0</v>
      </c>
      <c r="BI157" s="144">
        <f t="shared" si="28"/>
        <v>0</v>
      </c>
      <c r="BJ157" s="16" t="s">
        <v>84</v>
      </c>
      <c r="BK157" s="144">
        <f t="shared" si="29"/>
        <v>0</v>
      </c>
      <c r="BL157" s="16" t="s">
        <v>133</v>
      </c>
      <c r="BM157" s="143" t="s">
        <v>340</v>
      </c>
    </row>
    <row r="158" spans="2:65" s="1" customFormat="1" ht="22.15" customHeight="1" x14ac:dyDescent="0.2">
      <c r="B158" s="131"/>
      <c r="C158" s="232" t="s">
        <v>212</v>
      </c>
      <c r="D158" s="232" t="s">
        <v>277</v>
      </c>
      <c r="E158" s="233" t="s">
        <v>341</v>
      </c>
      <c r="F158" s="234" t="s">
        <v>625</v>
      </c>
      <c r="G158" s="235" t="s">
        <v>181</v>
      </c>
      <c r="H158" s="236">
        <v>6.06</v>
      </c>
      <c r="I158" s="161"/>
      <c r="J158" s="162">
        <f t="shared" si="20"/>
        <v>0</v>
      </c>
      <c r="K158" s="160" t="s">
        <v>1</v>
      </c>
      <c r="L158" s="163"/>
      <c r="M158" s="164" t="s">
        <v>1</v>
      </c>
      <c r="N158" s="165" t="s">
        <v>41</v>
      </c>
      <c r="P158" s="141">
        <f t="shared" si="21"/>
        <v>0</v>
      </c>
      <c r="Q158" s="141">
        <v>0.13100000000000001</v>
      </c>
      <c r="R158" s="141">
        <f t="shared" si="22"/>
        <v>0.79386000000000001</v>
      </c>
      <c r="S158" s="141">
        <v>0</v>
      </c>
      <c r="T158" s="142">
        <f t="shared" si="23"/>
        <v>0</v>
      </c>
      <c r="AR158" s="143" t="s">
        <v>157</v>
      </c>
      <c r="AT158" s="143" t="s">
        <v>277</v>
      </c>
      <c r="AU158" s="143" t="s">
        <v>86</v>
      </c>
      <c r="AY158" s="16" t="s">
        <v>126</v>
      </c>
      <c r="BE158" s="144">
        <f t="shared" si="24"/>
        <v>0</v>
      </c>
      <c r="BF158" s="144">
        <f t="shared" si="25"/>
        <v>0</v>
      </c>
      <c r="BG158" s="144">
        <f t="shared" si="26"/>
        <v>0</v>
      </c>
      <c r="BH158" s="144">
        <f t="shared" si="27"/>
        <v>0</v>
      </c>
      <c r="BI158" s="144">
        <f t="shared" si="28"/>
        <v>0</v>
      </c>
      <c r="BJ158" s="16" t="s">
        <v>84</v>
      </c>
      <c r="BK158" s="144">
        <f t="shared" si="29"/>
        <v>0</v>
      </c>
      <c r="BL158" s="16" t="s">
        <v>133</v>
      </c>
      <c r="BM158" s="143" t="s">
        <v>342</v>
      </c>
    </row>
    <row r="159" spans="2:65" s="1" customFormat="1" ht="30" customHeight="1" x14ac:dyDescent="0.2">
      <c r="B159" s="131"/>
      <c r="C159" s="215" t="s">
        <v>7</v>
      </c>
      <c r="D159" s="215" t="s">
        <v>128</v>
      </c>
      <c r="E159" s="216" t="s">
        <v>343</v>
      </c>
      <c r="F159" s="217" t="s">
        <v>344</v>
      </c>
      <c r="G159" s="218" t="s">
        <v>181</v>
      </c>
      <c r="H159" s="219">
        <v>90</v>
      </c>
      <c r="I159" s="137"/>
      <c r="J159" s="138">
        <f t="shared" si="20"/>
        <v>0</v>
      </c>
      <c r="K159" s="134" t="s">
        <v>132</v>
      </c>
      <c r="L159" s="31"/>
      <c r="M159" s="139" t="s">
        <v>1</v>
      </c>
      <c r="N159" s="140" t="s">
        <v>41</v>
      </c>
      <c r="P159" s="141">
        <f t="shared" si="21"/>
        <v>0</v>
      </c>
      <c r="Q159" s="141">
        <v>8.9219999999999994E-2</v>
      </c>
      <c r="R159" s="141">
        <f t="shared" si="22"/>
        <v>8.0297999999999998</v>
      </c>
      <c r="S159" s="141">
        <v>0</v>
      </c>
      <c r="T159" s="142">
        <f t="shared" si="23"/>
        <v>0</v>
      </c>
      <c r="AR159" s="143" t="s">
        <v>133</v>
      </c>
      <c r="AT159" s="143" t="s">
        <v>128</v>
      </c>
      <c r="AU159" s="143" t="s">
        <v>86</v>
      </c>
      <c r="AY159" s="16" t="s">
        <v>126</v>
      </c>
      <c r="BE159" s="144">
        <f t="shared" si="24"/>
        <v>0</v>
      </c>
      <c r="BF159" s="144">
        <f t="shared" si="25"/>
        <v>0</v>
      </c>
      <c r="BG159" s="144">
        <f t="shared" si="26"/>
        <v>0</v>
      </c>
      <c r="BH159" s="144">
        <f t="shared" si="27"/>
        <v>0</v>
      </c>
      <c r="BI159" s="144">
        <f t="shared" si="28"/>
        <v>0</v>
      </c>
      <c r="BJ159" s="16" t="s">
        <v>84</v>
      </c>
      <c r="BK159" s="144">
        <f t="shared" si="29"/>
        <v>0</v>
      </c>
      <c r="BL159" s="16" t="s">
        <v>133</v>
      </c>
      <c r="BM159" s="143" t="s">
        <v>345</v>
      </c>
    </row>
    <row r="160" spans="2:65" s="1" customFormat="1" ht="19.899999999999999" customHeight="1" x14ac:dyDescent="0.2">
      <c r="B160" s="131"/>
      <c r="C160" s="232" t="s">
        <v>219</v>
      </c>
      <c r="D160" s="232" t="s">
        <v>277</v>
      </c>
      <c r="E160" s="233" t="s">
        <v>346</v>
      </c>
      <c r="F160" s="234" t="s">
        <v>347</v>
      </c>
      <c r="G160" s="235" t="s">
        <v>181</v>
      </c>
      <c r="H160" s="236">
        <v>91.808999999999997</v>
      </c>
      <c r="I160" s="161"/>
      <c r="J160" s="162">
        <f t="shared" si="20"/>
        <v>0</v>
      </c>
      <c r="K160" s="160" t="s">
        <v>348</v>
      </c>
      <c r="L160" s="163"/>
      <c r="M160" s="164" t="s">
        <v>1</v>
      </c>
      <c r="N160" s="165" t="s">
        <v>41</v>
      </c>
      <c r="P160" s="141">
        <f t="shared" si="21"/>
        <v>0</v>
      </c>
      <c r="Q160" s="141">
        <v>0.13100000000000001</v>
      </c>
      <c r="R160" s="141">
        <f t="shared" si="22"/>
        <v>12.026979000000001</v>
      </c>
      <c r="S160" s="141">
        <v>0</v>
      </c>
      <c r="T160" s="142">
        <f t="shared" si="23"/>
        <v>0</v>
      </c>
      <c r="AR160" s="143" t="s">
        <v>157</v>
      </c>
      <c r="AT160" s="143" t="s">
        <v>277</v>
      </c>
      <c r="AU160" s="143" t="s">
        <v>86</v>
      </c>
      <c r="AY160" s="16" t="s">
        <v>126</v>
      </c>
      <c r="BE160" s="144">
        <f t="shared" si="24"/>
        <v>0</v>
      </c>
      <c r="BF160" s="144">
        <f t="shared" si="25"/>
        <v>0</v>
      </c>
      <c r="BG160" s="144">
        <f t="shared" si="26"/>
        <v>0</v>
      </c>
      <c r="BH160" s="144">
        <f t="shared" si="27"/>
        <v>0</v>
      </c>
      <c r="BI160" s="144">
        <f t="shared" si="28"/>
        <v>0</v>
      </c>
      <c r="BJ160" s="16" t="s">
        <v>84</v>
      </c>
      <c r="BK160" s="144">
        <f t="shared" si="29"/>
        <v>0</v>
      </c>
      <c r="BL160" s="16" t="s">
        <v>133</v>
      </c>
      <c r="BM160" s="143" t="s">
        <v>349</v>
      </c>
    </row>
    <row r="161" spans="2:65" s="12" customFormat="1" ht="11.25" x14ac:dyDescent="0.2">
      <c r="B161" s="145"/>
      <c r="C161" s="220"/>
      <c r="D161" s="221" t="s">
        <v>199</v>
      </c>
      <c r="E161" s="222" t="s">
        <v>1</v>
      </c>
      <c r="F161" s="223" t="s">
        <v>350</v>
      </c>
      <c r="G161" s="220"/>
      <c r="H161" s="224">
        <v>90.9</v>
      </c>
      <c r="I161" s="147"/>
      <c r="L161" s="145"/>
      <c r="M161" s="148"/>
      <c r="T161" s="149"/>
      <c r="AT161" s="146" t="s">
        <v>199</v>
      </c>
      <c r="AU161" s="146" t="s">
        <v>86</v>
      </c>
      <c r="AV161" s="12" t="s">
        <v>86</v>
      </c>
      <c r="AW161" s="12" t="s">
        <v>32</v>
      </c>
      <c r="AX161" s="12" t="s">
        <v>76</v>
      </c>
      <c r="AY161" s="146" t="s">
        <v>126</v>
      </c>
    </row>
    <row r="162" spans="2:65" s="13" customFormat="1" ht="11.25" x14ac:dyDescent="0.2">
      <c r="B162" s="150"/>
      <c r="C162" s="225"/>
      <c r="D162" s="221" t="s">
        <v>199</v>
      </c>
      <c r="E162" s="226" t="s">
        <v>1</v>
      </c>
      <c r="F162" s="227" t="s">
        <v>201</v>
      </c>
      <c r="G162" s="225"/>
      <c r="H162" s="228">
        <v>90.9</v>
      </c>
      <c r="I162" s="152"/>
      <c r="L162" s="150"/>
      <c r="M162" s="153"/>
      <c r="T162" s="154"/>
      <c r="AT162" s="151" t="s">
        <v>199</v>
      </c>
      <c r="AU162" s="151" t="s">
        <v>86</v>
      </c>
      <c r="AV162" s="13" t="s">
        <v>133</v>
      </c>
      <c r="AW162" s="13" t="s">
        <v>32</v>
      </c>
      <c r="AX162" s="13" t="s">
        <v>84</v>
      </c>
      <c r="AY162" s="151" t="s">
        <v>126</v>
      </c>
    </row>
    <row r="163" spans="2:65" s="12" customFormat="1" ht="11.25" x14ac:dyDescent="0.2">
      <c r="B163" s="145"/>
      <c r="C163" s="220"/>
      <c r="D163" s="221" t="s">
        <v>199</v>
      </c>
      <c r="E163" s="220"/>
      <c r="F163" s="223" t="s">
        <v>351</v>
      </c>
      <c r="G163" s="220"/>
      <c r="H163" s="224">
        <v>91.808999999999997</v>
      </c>
      <c r="I163" s="147"/>
      <c r="L163" s="145"/>
      <c r="M163" s="148"/>
      <c r="T163" s="149"/>
      <c r="AT163" s="146" t="s">
        <v>199</v>
      </c>
      <c r="AU163" s="146" t="s">
        <v>86</v>
      </c>
      <c r="AV163" s="12" t="s">
        <v>86</v>
      </c>
      <c r="AW163" s="12" t="s">
        <v>3</v>
      </c>
      <c r="AX163" s="12" t="s">
        <v>84</v>
      </c>
      <c r="AY163" s="146" t="s">
        <v>126</v>
      </c>
    </row>
    <row r="164" spans="2:65" s="11" customFormat="1" ht="22.9" customHeight="1" x14ac:dyDescent="0.2">
      <c r="B164" s="119"/>
      <c r="C164" s="229"/>
      <c r="D164" s="230" t="s">
        <v>75</v>
      </c>
      <c r="E164" s="231" t="s">
        <v>352</v>
      </c>
      <c r="F164" s="231" t="s">
        <v>353</v>
      </c>
      <c r="G164" s="229"/>
      <c r="H164" s="229"/>
      <c r="I164" s="122"/>
      <c r="J164" s="130">
        <f>BK164</f>
        <v>0</v>
      </c>
      <c r="L164" s="119"/>
      <c r="M164" s="124"/>
      <c r="P164" s="125">
        <f>SUM(P165:P172)</f>
        <v>0</v>
      </c>
      <c r="R164" s="125">
        <f>SUM(R165:R172)</f>
        <v>1060.6618879999999</v>
      </c>
      <c r="T164" s="126">
        <f>SUM(T165:T172)</f>
        <v>0</v>
      </c>
      <c r="AR164" s="120" t="s">
        <v>84</v>
      </c>
      <c r="AT164" s="127" t="s">
        <v>75</v>
      </c>
      <c r="AU164" s="127" t="s">
        <v>84</v>
      </c>
      <c r="AY164" s="120" t="s">
        <v>126</v>
      </c>
      <c r="BK164" s="128">
        <f>SUM(BK165:BK172)</f>
        <v>0</v>
      </c>
    </row>
    <row r="165" spans="2:65" s="1" customFormat="1" ht="19.899999999999999" customHeight="1" x14ac:dyDescent="0.2">
      <c r="B165" s="131"/>
      <c r="C165" s="215" t="s">
        <v>224</v>
      </c>
      <c r="D165" s="215" t="s">
        <v>128</v>
      </c>
      <c r="E165" s="216" t="s">
        <v>291</v>
      </c>
      <c r="F165" s="217" t="s">
        <v>292</v>
      </c>
      <c r="G165" s="218" t="s">
        <v>181</v>
      </c>
      <c r="H165" s="219">
        <v>880</v>
      </c>
      <c r="I165" s="137"/>
      <c r="J165" s="138">
        <f>ROUND(I165*H165,2)</f>
        <v>0</v>
      </c>
      <c r="K165" s="134" t="s">
        <v>293</v>
      </c>
      <c r="L165" s="31"/>
      <c r="M165" s="139" t="s">
        <v>1</v>
      </c>
      <c r="N165" s="140" t="s">
        <v>41</v>
      </c>
      <c r="P165" s="141">
        <f>O165*H165</f>
        <v>0</v>
      </c>
      <c r="Q165" s="141">
        <v>9.1999999999999998E-2</v>
      </c>
      <c r="R165" s="141">
        <f>Q165*H165</f>
        <v>80.959999999999994</v>
      </c>
      <c r="S165" s="141">
        <v>0</v>
      </c>
      <c r="T165" s="142">
        <f>S165*H165</f>
        <v>0</v>
      </c>
      <c r="AR165" s="143" t="s">
        <v>133</v>
      </c>
      <c r="AT165" s="143" t="s">
        <v>128</v>
      </c>
      <c r="AU165" s="143" t="s">
        <v>86</v>
      </c>
      <c r="AY165" s="16" t="s">
        <v>126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6" t="s">
        <v>84</v>
      </c>
      <c r="BK165" s="144">
        <f>ROUND(I165*H165,2)</f>
        <v>0</v>
      </c>
      <c r="BL165" s="16" t="s">
        <v>133</v>
      </c>
      <c r="BM165" s="143" t="s">
        <v>354</v>
      </c>
    </row>
    <row r="166" spans="2:65" s="1" customFormat="1" ht="19.899999999999999" customHeight="1" x14ac:dyDescent="0.2">
      <c r="B166" s="131"/>
      <c r="C166" s="215" t="s">
        <v>230</v>
      </c>
      <c r="D166" s="215" t="s">
        <v>128</v>
      </c>
      <c r="E166" s="216" t="s">
        <v>355</v>
      </c>
      <c r="F166" s="217" t="s">
        <v>356</v>
      </c>
      <c r="G166" s="218" t="s">
        <v>181</v>
      </c>
      <c r="H166" s="219">
        <v>880</v>
      </c>
      <c r="I166" s="137"/>
      <c r="J166" s="138">
        <f>ROUND(I166*H166,2)</f>
        <v>0</v>
      </c>
      <c r="K166" s="134" t="s">
        <v>293</v>
      </c>
      <c r="L166" s="31"/>
      <c r="M166" s="139" t="s">
        <v>1</v>
      </c>
      <c r="N166" s="140" t="s">
        <v>41</v>
      </c>
      <c r="P166" s="141">
        <f>O166*H166</f>
        <v>0</v>
      </c>
      <c r="Q166" s="141">
        <v>0.46</v>
      </c>
      <c r="R166" s="141">
        <f>Q166*H166</f>
        <v>404.8</v>
      </c>
      <c r="S166" s="141">
        <v>0</v>
      </c>
      <c r="T166" s="142">
        <f>S166*H166</f>
        <v>0</v>
      </c>
      <c r="AR166" s="143" t="s">
        <v>133</v>
      </c>
      <c r="AT166" s="143" t="s">
        <v>128</v>
      </c>
      <c r="AU166" s="143" t="s">
        <v>86</v>
      </c>
      <c r="AY166" s="16" t="s">
        <v>126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84</v>
      </c>
      <c r="BK166" s="144">
        <f>ROUND(I166*H166,2)</f>
        <v>0</v>
      </c>
      <c r="BL166" s="16" t="s">
        <v>133</v>
      </c>
      <c r="BM166" s="143" t="s">
        <v>357</v>
      </c>
    </row>
    <row r="167" spans="2:65" s="1" customFormat="1" ht="22.15" customHeight="1" x14ac:dyDescent="0.2">
      <c r="B167" s="131"/>
      <c r="C167" s="215" t="s">
        <v>234</v>
      </c>
      <c r="D167" s="215" t="s">
        <v>128</v>
      </c>
      <c r="E167" s="216" t="s">
        <v>320</v>
      </c>
      <c r="F167" s="217" t="s">
        <v>321</v>
      </c>
      <c r="G167" s="218" t="s">
        <v>181</v>
      </c>
      <c r="H167" s="219">
        <v>880</v>
      </c>
      <c r="I167" s="137"/>
      <c r="J167" s="138">
        <f>ROUND(I167*H167,2)</f>
        <v>0</v>
      </c>
      <c r="K167" s="134" t="s">
        <v>293</v>
      </c>
      <c r="L167" s="31"/>
      <c r="M167" s="139" t="s">
        <v>1</v>
      </c>
      <c r="N167" s="140" t="s">
        <v>41</v>
      </c>
      <c r="P167" s="141">
        <f>O167*H167</f>
        <v>0</v>
      </c>
      <c r="Q167" s="141">
        <v>0.38313999999999998</v>
      </c>
      <c r="R167" s="141">
        <f>Q167*H167</f>
        <v>337.16319999999996</v>
      </c>
      <c r="S167" s="141">
        <v>0</v>
      </c>
      <c r="T167" s="142">
        <f>S167*H167</f>
        <v>0</v>
      </c>
      <c r="AR167" s="143" t="s">
        <v>133</v>
      </c>
      <c r="AT167" s="143" t="s">
        <v>128</v>
      </c>
      <c r="AU167" s="143" t="s">
        <v>86</v>
      </c>
      <c r="AY167" s="16" t="s">
        <v>126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6" t="s">
        <v>84</v>
      </c>
      <c r="BK167" s="144">
        <f>ROUND(I167*H167,2)</f>
        <v>0</v>
      </c>
      <c r="BL167" s="16" t="s">
        <v>133</v>
      </c>
      <c r="BM167" s="143" t="s">
        <v>358</v>
      </c>
    </row>
    <row r="168" spans="2:65" s="1" customFormat="1" ht="22.15" customHeight="1" x14ac:dyDescent="0.2">
      <c r="B168" s="131"/>
      <c r="C168" s="215" t="s">
        <v>238</v>
      </c>
      <c r="D168" s="215" t="s">
        <v>128</v>
      </c>
      <c r="E168" s="216" t="s">
        <v>359</v>
      </c>
      <c r="F168" s="217" t="s">
        <v>360</v>
      </c>
      <c r="G168" s="218" t="s">
        <v>181</v>
      </c>
      <c r="H168" s="219">
        <v>880</v>
      </c>
      <c r="I168" s="137"/>
      <c r="J168" s="138">
        <f>ROUND(I168*H168,2)</f>
        <v>0</v>
      </c>
      <c r="K168" s="134" t="s">
        <v>132</v>
      </c>
      <c r="L168" s="31"/>
      <c r="M168" s="139" t="s">
        <v>1</v>
      </c>
      <c r="N168" s="140" t="s">
        <v>41</v>
      </c>
      <c r="P168" s="141">
        <f>O168*H168</f>
        <v>0</v>
      </c>
      <c r="Q168" s="141">
        <v>9.0620000000000006E-2</v>
      </c>
      <c r="R168" s="141">
        <f>Q168*H168</f>
        <v>79.74560000000001</v>
      </c>
      <c r="S168" s="141">
        <v>0</v>
      </c>
      <c r="T168" s="142">
        <f>S168*H168</f>
        <v>0</v>
      </c>
      <c r="AR168" s="143" t="s">
        <v>133</v>
      </c>
      <c r="AT168" s="143" t="s">
        <v>128</v>
      </c>
      <c r="AU168" s="143" t="s">
        <v>86</v>
      </c>
      <c r="AY168" s="16" t="s">
        <v>126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84</v>
      </c>
      <c r="BK168" s="144">
        <f>ROUND(I168*H168,2)</f>
        <v>0</v>
      </c>
      <c r="BL168" s="16" t="s">
        <v>133</v>
      </c>
      <c r="BM168" s="143" t="s">
        <v>361</v>
      </c>
    </row>
    <row r="169" spans="2:65" s="1" customFormat="1" ht="19.899999999999999" customHeight="1" x14ac:dyDescent="0.2">
      <c r="B169" s="131"/>
      <c r="C169" s="232" t="s">
        <v>242</v>
      </c>
      <c r="D169" s="232" t="s">
        <v>277</v>
      </c>
      <c r="E169" s="233" t="s">
        <v>362</v>
      </c>
      <c r="F169" s="234" t="s">
        <v>363</v>
      </c>
      <c r="G169" s="235" t="s">
        <v>181</v>
      </c>
      <c r="H169" s="236">
        <v>897.68799999999999</v>
      </c>
      <c r="I169" s="161"/>
      <c r="J169" s="162">
        <f>ROUND(I169*H169,2)</f>
        <v>0</v>
      </c>
      <c r="K169" s="160" t="s">
        <v>348</v>
      </c>
      <c r="L169" s="163"/>
      <c r="M169" s="164" t="s">
        <v>1</v>
      </c>
      <c r="N169" s="165" t="s">
        <v>41</v>
      </c>
      <c r="P169" s="141">
        <f>O169*H169</f>
        <v>0</v>
      </c>
      <c r="Q169" s="141">
        <v>0.17599999999999999</v>
      </c>
      <c r="R169" s="141">
        <f>Q169*H169</f>
        <v>157.993088</v>
      </c>
      <c r="S169" s="141">
        <v>0</v>
      </c>
      <c r="T169" s="142">
        <f>S169*H169</f>
        <v>0</v>
      </c>
      <c r="AR169" s="143" t="s">
        <v>157</v>
      </c>
      <c r="AT169" s="143" t="s">
        <v>277</v>
      </c>
      <c r="AU169" s="143" t="s">
        <v>86</v>
      </c>
      <c r="AY169" s="16" t="s">
        <v>126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6" t="s">
        <v>84</v>
      </c>
      <c r="BK169" s="144">
        <f>ROUND(I169*H169,2)</f>
        <v>0</v>
      </c>
      <c r="BL169" s="16" t="s">
        <v>133</v>
      </c>
      <c r="BM169" s="143" t="s">
        <v>364</v>
      </c>
    </row>
    <row r="170" spans="2:65" s="12" customFormat="1" ht="11.25" x14ac:dyDescent="0.2">
      <c r="B170" s="145"/>
      <c r="C170" s="220"/>
      <c r="D170" s="221" t="s">
        <v>199</v>
      </c>
      <c r="E170" s="222" t="s">
        <v>1</v>
      </c>
      <c r="F170" s="223" t="s">
        <v>365</v>
      </c>
      <c r="G170" s="220"/>
      <c r="H170" s="224">
        <v>888.8</v>
      </c>
      <c r="I170" s="147"/>
      <c r="L170" s="145"/>
      <c r="M170" s="148"/>
      <c r="T170" s="149"/>
      <c r="AT170" s="146" t="s">
        <v>199</v>
      </c>
      <c r="AU170" s="146" t="s">
        <v>86</v>
      </c>
      <c r="AV170" s="12" t="s">
        <v>86</v>
      </c>
      <c r="AW170" s="12" t="s">
        <v>32</v>
      </c>
      <c r="AX170" s="12" t="s">
        <v>76</v>
      </c>
      <c r="AY170" s="146" t="s">
        <v>126</v>
      </c>
    </row>
    <row r="171" spans="2:65" s="13" customFormat="1" ht="11.25" x14ac:dyDescent="0.2">
      <c r="B171" s="150"/>
      <c r="C171" s="225"/>
      <c r="D171" s="221" t="s">
        <v>199</v>
      </c>
      <c r="E171" s="226" t="s">
        <v>1</v>
      </c>
      <c r="F171" s="227" t="s">
        <v>201</v>
      </c>
      <c r="G171" s="225"/>
      <c r="H171" s="228">
        <v>888.8</v>
      </c>
      <c r="I171" s="152"/>
      <c r="L171" s="150"/>
      <c r="M171" s="153"/>
      <c r="T171" s="154"/>
      <c r="AT171" s="151" t="s">
        <v>199</v>
      </c>
      <c r="AU171" s="151" t="s">
        <v>86</v>
      </c>
      <c r="AV171" s="13" t="s">
        <v>133</v>
      </c>
      <c r="AW171" s="13" t="s">
        <v>32</v>
      </c>
      <c r="AX171" s="13" t="s">
        <v>84</v>
      </c>
      <c r="AY171" s="151" t="s">
        <v>126</v>
      </c>
    </row>
    <row r="172" spans="2:65" s="12" customFormat="1" ht="11.25" x14ac:dyDescent="0.2">
      <c r="B172" s="145"/>
      <c r="C172" s="220"/>
      <c r="D172" s="221" t="s">
        <v>199</v>
      </c>
      <c r="E172" s="220"/>
      <c r="F172" s="223" t="s">
        <v>366</v>
      </c>
      <c r="G172" s="220"/>
      <c r="H172" s="224">
        <v>897.68799999999999</v>
      </c>
      <c r="I172" s="147"/>
      <c r="L172" s="145"/>
      <c r="M172" s="148"/>
      <c r="T172" s="149"/>
      <c r="AT172" s="146" t="s">
        <v>199</v>
      </c>
      <c r="AU172" s="146" t="s">
        <v>86</v>
      </c>
      <c r="AV172" s="12" t="s">
        <v>86</v>
      </c>
      <c r="AW172" s="12" t="s">
        <v>3</v>
      </c>
      <c r="AX172" s="12" t="s">
        <v>84</v>
      </c>
      <c r="AY172" s="146" t="s">
        <v>126</v>
      </c>
    </row>
    <row r="173" spans="2:65" s="11" customFormat="1" ht="22.9" customHeight="1" x14ac:dyDescent="0.2">
      <c r="B173" s="119"/>
      <c r="C173" s="229"/>
      <c r="D173" s="230" t="s">
        <v>75</v>
      </c>
      <c r="E173" s="231" t="s">
        <v>367</v>
      </c>
      <c r="F173" s="231" t="s">
        <v>368</v>
      </c>
      <c r="G173" s="229"/>
      <c r="H173" s="229"/>
      <c r="I173" s="122"/>
      <c r="J173" s="130">
        <f>BK173</f>
        <v>0</v>
      </c>
      <c r="L173" s="119"/>
      <c r="M173" s="124"/>
      <c r="P173" s="125">
        <f>SUM(P174:P177)</f>
        <v>0</v>
      </c>
      <c r="R173" s="125">
        <f>SUM(R174:R177)</f>
        <v>20.45825</v>
      </c>
      <c r="T173" s="126">
        <f>SUM(T174:T177)</f>
        <v>0</v>
      </c>
      <c r="AR173" s="120" t="s">
        <v>84</v>
      </c>
      <c r="AT173" s="127" t="s">
        <v>75</v>
      </c>
      <c r="AU173" s="127" t="s">
        <v>84</v>
      </c>
      <c r="AY173" s="120" t="s">
        <v>126</v>
      </c>
      <c r="BK173" s="128">
        <f>SUM(BK174:BK177)</f>
        <v>0</v>
      </c>
    </row>
    <row r="174" spans="2:65" s="1" customFormat="1" ht="30" customHeight="1" x14ac:dyDescent="0.2">
      <c r="B174" s="131"/>
      <c r="C174" s="215" t="s">
        <v>248</v>
      </c>
      <c r="D174" s="215" t="s">
        <v>128</v>
      </c>
      <c r="E174" s="216" t="s">
        <v>369</v>
      </c>
      <c r="F174" s="217" t="s">
        <v>370</v>
      </c>
      <c r="G174" s="218" t="s">
        <v>371</v>
      </c>
      <c r="H174" s="219">
        <v>95</v>
      </c>
      <c r="I174" s="137"/>
      <c r="J174" s="138">
        <f>ROUND(I174*H174,2)</f>
        <v>0</v>
      </c>
      <c r="K174" s="134" t="s">
        <v>132</v>
      </c>
      <c r="L174" s="31"/>
      <c r="M174" s="139" t="s">
        <v>1</v>
      </c>
      <c r="N174" s="140" t="s">
        <v>41</v>
      </c>
      <c r="P174" s="141">
        <f>O174*H174</f>
        <v>0</v>
      </c>
      <c r="Q174" s="141">
        <v>0.1295</v>
      </c>
      <c r="R174" s="141">
        <f>Q174*H174</f>
        <v>12.3025</v>
      </c>
      <c r="S174" s="141">
        <v>0</v>
      </c>
      <c r="T174" s="142">
        <f>S174*H174</f>
        <v>0</v>
      </c>
      <c r="AR174" s="143" t="s">
        <v>133</v>
      </c>
      <c r="AT174" s="143" t="s">
        <v>128</v>
      </c>
      <c r="AU174" s="143" t="s">
        <v>86</v>
      </c>
      <c r="AY174" s="16" t="s">
        <v>126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6" t="s">
        <v>84</v>
      </c>
      <c r="BK174" s="144">
        <f>ROUND(I174*H174,2)</f>
        <v>0</v>
      </c>
      <c r="BL174" s="16" t="s">
        <v>133</v>
      </c>
      <c r="BM174" s="143" t="s">
        <v>372</v>
      </c>
    </row>
    <row r="175" spans="2:65" s="1" customFormat="1" ht="14.45" customHeight="1" x14ac:dyDescent="0.2">
      <c r="B175" s="131"/>
      <c r="C175" s="232" t="s">
        <v>252</v>
      </c>
      <c r="D175" s="232" t="s">
        <v>277</v>
      </c>
      <c r="E175" s="233" t="s">
        <v>373</v>
      </c>
      <c r="F175" s="234" t="s">
        <v>374</v>
      </c>
      <c r="G175" s="235" t="s">
        <v>371</v>
      </c>
      <c r="H175" s="236">
        <v>95.95</v>
      </c>
      <c r="I175" s="161"/>
      <c r="J175" s="162">
        <f>ROUND(I175*H175,2)</f>
        <v>0</v>
      </c>
      <c r="K175" s="160" t="s">
        <v>309</v>
      </c>
      <c r="L175" s="163"/>
      <c r="M175" s="164" t="s">
        <v>1</v>
      </c>
      <c r="N175" s="165" t="s">
        <v>41</v>
      </c>
      <c r="P175" s="141">
        <f>O175*H175</f>
        <v>0</v>
      </c>
      <c r="Q175" s="141">
        <v>8.5000000000000006E-2</v>
      </c>
      <c r="R175" s="141">
        <f>Q175*H175</f>
        <v>8.1557500000000012</v>
      </c>
      <c r="S175" s="141">
        <v>0</v>
      </c>
      <c r="T175" s="142">
        <f>S175*H175</f>
        <v>0</v>
      </c>
      <c r="AR175" s="143" t="s">
        <v>157</v>
      </c>
      <c r="AT175" s="143" t="s">
        <v>277</v>
      </c>
      <c r="AU175" s="143" t="s">
        <v>86</v>
      </c>
      <c r="AY175" s="16" t="s">
        <v>126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6" t="s">
        <v>84</v>
      </c>
      <c r="BK175" s="144">
        <f>ROUND(I175*H175,2)</f>
        <v>0</v>
      </c>
      <c r="BL175" s="16" t="s">
        <v>133</v>
      </c>
      <c r="BM175" s="143" t="s">
        <v>375</v>
      </c>
    </row>
    <row r="176" spans="2:65" s="12" customFormat="1" ht="11.25" x14ac:dyDescent="0.2">
      <c r="B176" s="145"/>
      <c r="C176" s="220"/>
      <c r="D176" s="221" t="s">
        <v>199</v>
      </c>
      <c r="E176" s="222" t="s">
        <v>1</v>
      </c>
      <c r="F176" s="223" t="s">
        <v>376</v>
      </c>
      <c r="G176" s="220"/>
      <c r="H176" s="224">
        <v>95.95</v>
      </c>
      <c r="I176" s="147"/>
      <c r="L176" s="145"/>
      <c r="M176" s="148"/>
      <c r="T176" s="149"/>
      <c r="AT176" s="146" t="s">
        <v>199</v>
      </c>
      <c r="AU176" s="146" t="s">
        <v>86</v>
      </c>
      <c r="AV176" s="12" t="s">
        <v>86</v>
      </c>
      <c r="AW176" s="12" t="s">
        <v>32</v>
      </c>
      <c r="AX176" s="12" t="s">
        <v>76</v>
      </c>
      <c r="AY176" s="146" t="s">
        <v>126</v>
      </c>
    </row>
    <row r="177" spans="2:65" s="13" customFormat="1" ht="11.25" x14ac:dyDescent="0.2">
      <c r="B177" s="150"/>
      <c r="C177" s="225"/>
      <c r="D177" s="221" t="s">
        <v>199</v>
      </c>
      <c r="E177" s="226" t="s">
        <v>1</v>
      </c>
      <c r="F177" s="227" t="s">
        <v>201</v>
      </c>
      <c r="G177" s="225"/>
      <c r="H177" s="228">
        <v>95.95</v>
      </c>
      <c r="I177" s="152"/>
      <c r="L177" s="150"/>
      <c r="M177" s="153"/>
      <c r="T177" s="154"/>
      <c r="AT177" s="151" t="s">
        <v>199</v>
      </c>
      <c r="AU177" s="151" t="s">
        <v>86</v>
      </c>
      <c r="AV177" s="13" t="s">
        <v>133</v>
      </c>
      <c r="AW177" s="13" t="s">
        <v>32</v>
      </c>
      <c r="AX177" s="13" t="s">
        <v>84</v>
      </c>
      <c r="AY177" s="151" t="s">
        <v>126</v>
      </c>
    </row>
    <row r="178" spans="2:65" s="11" customFormat="1" ht="22.9" customHeight="1" x14ac:dyDescent="0.2">
      <c r="B178" s="119"/>
      <c r="C178" s="229"/>
      <c r="D178" s="230" t="s">
        <v>75</v>
      </c>
      <c r="E178" s="231" t="s">
        <v>377</v>
      </c>
      <c r="F178" s="231" t="s">
        <v>378</v>
      </c>
      <c r="G178" s="229"/>
      <c r="H178" s="229"/>
      <c r="I178" s="122"/>
      <c r="J178" s="130">
        <f>BK178</f>
        <v>0</v>
      </c>
      <c r="L178" s="119"/>
      <c r="M178" s="124"/>
      <c r="P178" s="125">
        <f>SUM(P179:P181)</f>
        <v>0</v>
      </c>
      <c r="R178" s="125">
        <f>SUM(R179:R181)</f>
        <v>116.35390000000001</v>
      </c>
      <c r="T178" s="126">
        <f>SUM(T179:T181)</f>
        <v>0</v>
      </c>
      <c r="AR178" s="120" t="s">
        <v>84</v>
      </c>
      <c r="AT178" s="127" t="s">
        <v>75</v>
      </c>
      <c r="AU178" s="127" t="s">
        <v>84</v>
      </c>
      <c r="AY178" s="120" t="s">
        <v>126</v>
      </c>
      <c r="BK178" s="128">
        <f>SUM(BK179:BK181)</f>
        <v>0</v>
      </c>
    </row>
    <row r="179" spans="2:65" s="1" customFormat="1" ht="22.15" customHeight="1" x14ac:dyDescent="0.2">
      <c r="B179" s="131"/>
      <c r="C179" s="215" t="s">
        <v>256</v>
      </c>
      <c r="D179" s="215" t="s">
        <v>128</v>
      </c>
      <c r="E179" s="216" t="s">
        <v>379</v>
      </c>
      <c r="F179" s="217" t="s">
        <v>380</v>
      </c>
      <c r="G179" s="218" t="s">
        <v>371</v>
      </c>
      <c r="H179" s="219">
        <v>410</v>
      </c>
      <c r="I179" s="137"/>
      <c r="J179" s="138">
        <f>ROUND(I179*H179,2)</f>
        <v>0</v>
      </c>
      <c r="K179" s="134" t="s">
        <v>132</v>
      </c>
      <c r="L179" s="31"/>
      <c r="M179" s="139" t="s">
        <v>1</v>
      </c>
      <c r="N179" s="140" t="s">
        <v>41</v>
      </c>
      <c r="P179" s="141">
        <f>O179*H179</f>
        <v>0</v>
      </c>
      <c r="Q179" s="141">
        <v>0.20219000000000001</v>
      </c>
      <c r="R179" s="141">
        <f>Q179*H179</f>
        <v>82.897900000000007</v>
      </c>
      <c r="S179" s="141">
        <v>0</v>
      </c>
      <c r="T179" s="142">
        <f>S179*H179</f>
        <v>0</v>
      </c>
      <c r="AR179" s="143" t="s">
        <v>133</v>
      </c>
      <c r="AT179" s="143" t="s">
        <v>128</v>
      </c>
      <c r="AU179" s="143" t="s">
        <v>86</v>
      </c>
      <c r="AY179" s="16" t="s">
        <v>126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6" t="s">
        <v>84</v>
      </c>
      <c r="BK179" s="144">
        <f>ROUND(I179*H179,2)</f>
        <v>0</v>
      </c>
      <c r="BL179" s="16" t="s">
        <v>133</v>
      </c>
      <c r="BM179" s="143" t="s">
        <v>381</v>
      </c>
    </row>
    <row r="180" spans="2:65" s="1" customFormat="1" ht="14.45" customHeight="1" x14ac:dyDescent="0.2">
      <c r="B180" s="131"/>
      <c r="C180" s="232" t="s">
        <v>382</v>
      </c>
      <c r="D180" s="232" t="s">
        <v>277</v>
      </c>
      <c r="E180" s="233" t="s">
        <v>383</v>
      </c>
      <c r="F180" s="234" t="s">
        <v>384</v>
      </c>
      <c r="G180" s="235" t="s">
        <v>371</v>
      </c>
      <c r="H180" s="236">
        <v>418.2</v>
      </c>
      <c r="I180" s="161"/>
      <c r="J180" s="162">
        <f>ROUND(I180*H180,2)</f>
        <v>0</v>
      </c>
      <c r="K180" s="160" t="s">
        <v>385</v>
      </c>
      <c r="L180" s="163"/>
      <c r="M180" s="164" t="s">
        <v>1</v>
      </c>
      <c r="N180" s="165" t="s">
        <v>41</v>
      </c>
      <c r="P180" s="141">
        <f>O180*H180</f>
        <v>0</v>
      </c>
      <c r="Q180" s="141">
        <v>0.08</v>
      </c>
      <c r="R180" s="141">
        <f>Q180*H180</f>
        <v>33.456000000000003</v>
      </c>
      <c r="S180" s="141">
        <v>0</v>
      </c>
      <c r="T180" s="142">
        <f>S180*H180</f>
        <v>0</v>
      </c>
      <c r="AR180" s="143" t="s">
        <v>157</v>
      </c>
      <c r="AT180" s="143" t="s">
        <v>277</v>
      </c>
      <c r="AU180" s="143" t="s">
        <v>86</v>
      </c>
      <c r="AY180" s="16" t="s">
        <v>126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6" t="s">
        <v>84</v>
      </c>
      <c r="BK180" s="144">
        <f>ROUND(I180*H180,2)</f>
        <v>0</v>
      </c>
      <c r="BL180" s="16" t="s">
        <v>133</v>
      </c>
      <c r="BM180" s="143" t="s">
        <v>386</v>
      </c>
    </row>
    <row r="181" spans="2:65" s="12" customFormat="1" ht="11.25" x14ac:dyDescent="0.2">
      <c r="B181" s="145"/>
      <c r="C181" s="220"/>
      <c r="D181" s="221" t="s">
        <v>199</v>
      </c>
      <c r="E181" s="220"/>
      <c r="F181" s="223" t="s">
        <v>387</v>
      </c>
      <c r="G181" s="220"/>
      <c r="H181" s="224">
        <v>418.2</v>
      </c>
      <c r="I181" s="147"/>
      <c r="L181" s="145"/>
      <c r="M181" s="148"/>
      <c r="T181" s="149"/>
      <c r="AT181" s="146" t="s">
        <v>199</v>
      </c>
      <c r="AU181" s="146" t="s">
        <v>86</v>
      </c>
      <c r="AV181" s="12" t="s">
        <v>86</v>
      </c>
      <c r="AW181" s="12" t="s">
        <v>3</v>
      </c>
      <c r="AX181" s="12" t="s">
        <v>84</v>
      </c>
      <c r="AY181" s="146" t="s">
        <v>126</v>
      </c>
    </row>
    <row r="182" spans="2:65" s="11" customFormat="1" ht="22.9" customHeight="1" x14ac:dyDescent="0.2">
      <c r="B182" s="119"/>
      <c r="C182" s="229"/>
      <c r="D182" s="230" t="s">
        <v>75</v>
      </c>
      <c r="E182" s="231" t="s">
        <v>388</v>
      </c>
      <c r="F182" s="231" t="s">
        <v>389</v>
      </c>
      <c r="G182" s="229"/>
      <c r="H182" s="229"/>
      <c r="I182" s="122"/>
      <c r="J182" s="130">
        <f>BK182</f>
        <v>0</v>
      </c>
      <c r="L182" s="119"/>
      <c r="M182" s="124"/>
      <c r="P182" s="125">
        <f>SUM(P183:P188)</f>
        <v>0</v>
      </c>
      <c r="R182" s="125">
        <f>SUM(R183:R188)</f>
        <v>1.74556</v>
      </c>
      <c r="T182" s="126">
        <f>SUM(T183:T188)</f>
        <v>0</v>
      </c>
      <c r="AR182" s="120" t="s">
        <v>84</v>
      </c>
      <c r="AT182" s="127" t="s">
        <v>75</v>
      </c>
      <c r="AU182" s="127" t="s">
        <v>84</v>
      </c>
      <c r="AY182" s="120" t="s">
        <v>126</v>
      </c>
      <c r="BK182" s="128">
        <f>SUM(BK183:BK188)</f>
        <v>0</v>
      </c>
    </row>
    <row r="183" spans="2:65" s="1" customFormat="1" ht="22.15" customHeight="1" x14ac:dyDescent="0.2">
      <c r="B183" s="131"/>
      <c r="C183" s="215" t="s">
        <v>390</v>
      </c>
      <c r="D183" s="215" t="s">
        <v>128</v>
      </c>
      <c r="E183" s="216" t="s">
        <v>391</v>
      </c>
      <c r="F183" s="217" t="s">
        <v>392</v>
      </c>
      <c r="G183" s="218" t="s">
        <v>131</v>
      </c>
      <c r="H183" s="219">
        <v>4</v>
      </c>
      <c r="I183" s="137"/>
      <c r="J183" s="138">
        <f t="shared" ref="J183:J188" si="30">ROUND(I183*H183,2)</f>
        <v>0</v>
      </c>
      <c r="K183" s="134" t="s">
        <v>132</v>
      </c>
      <c r="L183" s="31"/>
      <c r="M183" s="139" t="s">
        <v>1</v>
      </c>
      <c r="N183" s="140" t="s">
        <v>41</v>
      </c>
      <c r="P183" s="141">
        <f t="shared" ref="P183:P188" si="31">O183*H183</f>
        <v>0</v>
      </c>
      <c r="Q183" s="141">
        <v>0.24662999999999999</v>
      </c>
      <c r="R183" s="141">
        <f t="shared" ref="R183:R188" si="32">Q183*H183</f>
        <v>0.98651999999999995</v>
      </c>
      <c r="S183" s="141">
        <v>0</v>
      </c>
      <c r="T183" s="142">
        <f t="shared" ref="T183:T188" si="33">S183*H183</f>
        <v>0</v>
      </c>
      <c r="AR183" s="143" t="s">
        <v>133</v>
      </c>
      <c r="AT183" s="143" t="s">
        <v>128</v>
      </c>
      <c r="AU183" s="143" t="s">
        <v>86</v>
      </c>
      <c r="AY183" s="16" t="s">
        <v>126</v>
      </c>
      <c r="BE183" s="144">
        <f t="shared" ref="BE183:BE188" si="34">IF(N183="základní",J183,0)</f>
        <v>0</v>
      </c>
      <c r="BF183" s="144">
        <f t="shared" ref="BF183:BF188" si="35">IF(N183="snížená",J183,0)</f>
        <v>0</v>
      </c>
      <c r="BG183" s="144">
        <f t="shared" ref="BG183:BG188" si="36">IF(N183="zákl. přenesená",J183,0)</f>
        <v>0</v>
      </c>
      <c r="BH183" s="144">
        <f t="shared" ref="BH183:BH188" si="37">IF(N183="sníž. přenesená",J183,0)</f>
        <v>0</v>
      </c>
      <c r="BI183" s="144">
        <f t="shared" ref="BI183:BI188" si="38">IF(N183="nulová",J183,0)</f>
        <v>0</v>
      </c>
      <c r="BJ183" s="16" t="s">
        <v>84</v>
      </c>
      <c r="BK183" s="144">
        <f t="shared" ref="BK183:BK188" si="39">ROUND(I183*H183,2)</f>
        <v>0</v>
      </c>
      <c r="BL183" s="16" t="s">
        <v>133</v>
      </c>
      <c r="BM183" s="143" t="s">
        <v>393</v>
      </c>
    </row>
    <row r="184" spans="2:65" s="1" customFormat="1" ht="14.45" customHeight="1" x14ac:dyDescent="0.2">
      <c r="B184" s="131"/>
      <c r="C184" s="232" t="s">
        <v>394</v>
      </c>
      <c r="D184" s="232" t="s">
        <v>277</v>
      </c>
      <c r="E184" s="233" t="s">
        <v>395</v>
      </c>
      <c r="F184" s="234" t="s">
        <v>396</v>
      </c>
      <c r="G184" s="235" t="s">
        <v>131</v>
      </c>
      <c r="H184" s="236">
        <v>4</v>
      </c>
      <c r="I184" s="161"/>
      <c r="J184" s="162">
        <f t="shared" si="30"/>
        <v>0</v>
      </c>
      <c r="K184" s="160" t="s">
        <v>397</v>
      </c>
      <c r="L184" s="163"/>
      <c r="M184" s="164" t="s">
        <v>1</v>
      </c>
      <c r="N184" s="165" t="s">
        <v>41</v>
      </c>
      <c r="P184" s="141">
        <f t="shared" si="31"/>
        <v>0</v>
      </c>
      <c r="Q184" s="141">
        <v>0.12</v>
      </c>
      <c r="R184" s="141">
        <f t="shared" si="32"/>
        <v>0.48</v>
      </c>
      <c r="S184" s="141">
        <v>0</v>
      </c>
      <c r="T184" s="142">
        <f t="shared" si="33"/>
        <v>0</v>
      </c>
      <c r="AR184" s="143" t="s">
        <v>157</v>
      </c>
      <c r="AT184" s="143" t="s">
        <v>277</v>
      </c>
      <c r="AU184" s="143" t="s">
        <v>86</v>
      </c>
      <c r="AY184" s="16" t="s">
        <v>126</v>
      </c>
      <c r="BE184" s="144">
        <f t="shared" si="34"/>
        <v>0</v>
      </c>
      <c r="BF184" s="144">
        <f t="shared" si="35"/>
        <v>0</v>
      </c>
      <c r="BG184" s="144">
        <f t="shared" si="36"/>
        <v>0</v>
      </c>
      <c r="BH184" s="144">
        <f t="shared" si="37"/>
        <v>0</v>
      </c>
      <c r="BI184" s="144">
        <f t="shared" si="38"/>
        <v>0</v>
      </c>
      <c r="BJ184" s="16" t="s">
        <v>84</v>
      </c>
      <c r="BK184" s="144">
        <f t="shared" si="39"/>
        <v>0</v>
      </c>
      <c r="BL184" s="16" t="s">
        <v>133</v>
      </c>
      <c r="BM184" s="143" t="s">
        <v>398</v>
      </c>
    </row>
    <row r="185" spans="2:65" s="1" customFormat="1" ht="19.899999999999999" customHeight="1" x14ac:dyDescent="0.2">
      <c r="B185" s="131"/>
      <c r="C185" s="232" t="s">
        <v>399</v>
      </c>
      <c r="D185" s="232" t="s">
        <v>277</v>
      </c>
      <c r="E185" s="233" t="s">
        <v>400</v>
      </c>
      <c r="F185" s="234" t="s">
        <v>401</v>
      </c>
      <c r="G185" s="235" t="s">
        <v>131</v>
      </c>
      <c r="H185" s="236">
        <v>4</v>
      </c>
      <c r="I185" s="161"/>
      <c r="J185" s="162">
        <f t="shared" si="30"/>
        <v>0</v>
      </c>
      <c r="K185" s="160" t="s">
        <v>1</v>
      </c>
      <c r="L185" s="163"/>
      <c r="M185" s="164" t="s">
        <v>1</v>
      </c>
      <c r="N185" s="165" t="s">
        <v>41</v>
      </c>
      <c r="P185" s="141">
        <f t="shared" si="31"/>
        <v>0</v>
      </c>
      <c r="Q185" s="141">
        <v>0</v>
      </c>
      <c r="R185" s="141">
        <f t="shared" si="32"/>
        <v>0</v>
      </c>
      <c r="S185" s="141">
        <v>0</v>
      </c>
      <c r="T185" s="142">
        <f t="shared" si="33"/>
        <v>0</v>
      </c>
      <c r="AR185" s="143" t="s">
        <v>157</v>
      </c>
      <c r="AT185" s="143" t="s">
        <v>277</v>
      </c>
      <c r="AU185" s="143" t="s">
        <v>86</v>
      </c>
      <c r="AY185" s="16" t="s">
        <v>126</v>
      </c>
      <c r="BE185" s="144">
        <f t="shared" si="34"/>
        <v>0</v>
      </c>
      <c r="BF185" s="144">
        <f t="shared" si="35"/>
        <v>0</v>
      </c>
      <c r="BG185" s="144">
        <f t="shared" si="36"/>
        <v>0</v>
      </c>
      <c r="BH185" s="144">
        <f t="shared" si="37"/>
        <v>0</v>
      </c>
      <c r="BI185" s="144">
        <f t="shared" si="38"/>
        <v>0</v>
      </c>
      <c r="BJ185" s="16" t="s">
        <v>84</v>
      </c>
      <c r="BK185" s="144">
        <f t="shared" si="39"/>
        <v>0</v>
      </c>
      <c r="BL185" s="16" t="s">
        <v>133</v>
      </c>
      <c r="BM185" s="143" t="s">
        <v>402</v>
      </c>
    </row>
    <row r="186" spans="2:65" s="1" customFormat="1" ht="22.15" customHeight="1" x14ac:dyDescent="0.2">
      <c r="B186" s="131"/>
      <c r="C186" s="232" t="s">
        <v>403</v>
      </c>
      <c r="D186" s="232" t="s">
        <v>277</v>
      </c>
      <c r="E186" s="233" t="s">
        <v>404</v>
      </c>
      <c r="F186" s="234" t="s">
        <v>405</v>
      </c>
      <c r="G186" s="235" t="s">
        <v>131</v>
      </c>
      <c r="H186" s="236">
        <v>4</v>
      </c>
      <c r="I186" s="161"/>
      <c r="J186" s="162">
        <f t="shared" si="30"/>
        <v>0</v>
      </c>
      <c r="K186" s="160" t="s">
        <v>1</v>
      </c>
      <c r="L186" s="163"/>
      <c r="M186" s="164" t="s">
        <v>1</v>
      </c>
      <c r="N186" s="165" t="s">
        <v>41</v>
      </c>
      <c r="P186" s="141">
        <f t="shared" si="31"/>
        <v>0</v>
      </c>
      <c r="Q186" s="141">
        <v>0</v>
      </c>
      <c r="R186" s="141">
        <f t="shared" si="32"/>
        <v>0</v>
      </c>
      <c r="S186" s="141">
        <v>0</v>
      </c>
      <c r="T186" s="142">
        <f t="shared" si="33"/>
        <v>0</v>
      </c>
      <c r="AR186" s="143" t="s">
        <v>157</v>
      </c>
      <c r="AT186" s="143" t="s">
        <v>277</v>
      </c>
      <c r="AU186" s="143" t="s">
        <v>86</v>
      </c>
      <c r="AY186" s="16" t="s">
        <v>126</v>
      </c>
      <c r="BE186" s="144">
        <f t="shared" si="34"/>
        <v>0</v>
      </c>
      <c r="BF186" s="144">
        <f t="shared" si="35"/>
        <v>0</v>
      </c>
      <c r="BG186" s="144">
        <f t="shared" si="36"/>
        <v>0</v>
      </c>
      <c r="BH186" s="144">
        <f t="shared" si="37"/>
        <v>0</v>
      </c>
      <c r="BI186" s="144">
        <f t="shared" si="38"/>
        <v>0</v>
      </c>
      <c r="BJ186" s="16" t="s">
        <v>84</v>
      </c>
      <c r="BK186" s="144">
        <f t="shared" si="39"/>
        <v>0</v>
      </c>
      <c r="BL186" s="16" t="s">
        <v>133</v>
      </c>
      <c r="BM186" s="143" t="s">
        <v>406</v>
      </c>
    </row>
    <row r="187" spans="2:65" s="1" customFormat="1" ht="22.15" customHeight="1" x14ac:dyDescent="0.2">
      <c r="B187" s="131"/>
      <c r="C187" s="215" t="s">
        <v>407</v>
      </c>
      <c r="D187" s="215" t="s">
        <v>128</v>
      </c>
      <c r="E187" s="216" t="s">
        <v>408</v>
      </c>
      <c r="F187" s="217" t="s">
        <v>409</v>
      </c>
      <c r="G187" s="218" t="s">
        <v>131</v>
      </c>
      <c r="H187" s="219">
        <v>4</v>
      </c>
      <c r="I187" s="137"/>
      <c r="J187" s="138">
        <f t="shared" si="30"/>
        <v>0</v>
      </c>
      <c r="K187" s="134" t="s">
        <v>132</v>
      </c>
      <c r="L187" s="31"/>
      <c r="M187" s="139" t="s">
        <v>1</v>
      </c>
      <c r="N187" s="140" t="s">
        <v>41</v>
      </c>
      <c r="P187" s="141">
        <f t="shared" si="31"/>
        <v>0</v>
      </c>
      <c r="Q187" s="141">
        <v>3.0759999999999999E-2</v>
      </c>
      <c r="R187" s="141">
        <f t="shared" si="32"/>
        <v>0.12304</v>
      </c>
      <c r="S187" s="141">
        <v>0</v>
      </c>
      <c r="T187" s="142">
        <f t="shared" si="33"/>
        <v>0</v>
      </c>
      <c r="AR187" s="143" t="s">
        <v>133</v>
      </c>
      <c r="AT187" s="143" t="s">
        <v>128</v>
      </c>
      <c r="AU187" s="143" t="s">
        <v>86</v>
      </c>
      <c r="AY187" s="16" t="s">
        <v>126</v>
      </c>
      <c r="BE187" s="144">
        <f t="shared" si="34"/>
        <v>0</v>
      </c>
      <c r="BF187" s="144">
        <f t="shared" si="35"/>
        <v>0</v>
      </c>
      <c r="BG187" s="144">
        <f t="shared" si="36"/>
        <v>0</v>
      </c>
      <c r="BH187" s="144">
        <f t="shared" si="37"/>
        <v>0</v>
      </c>
      <c r="BI187" s="144">
        <f t="shared" si="38"/>
        <v>0</v>
      </c>
      <c r="BJ187" s="16" t="s">
        <v>84</v>
      </c>
      <c r="BK187" s="144">
        <f t="shared" si="39"/>
        <v>0</v>
      </c>
      <c r="BL187" s="16" t="s">
        <v>133</v>
      </c>
      <c r="BM187" s="143" t="s">
        <v>410</v>
      </c>
    </row>
    <row r="188" spans="2:65" s="1" customFormat="1" ht="22.15" customHeight="1" x14ac:dyDescent="0.2">
      <c r="B188" s="131"/>
      <c r="C188" s="232" t="s">
        <v>411</v>
      </c>
      <c r="D188" s="232" t="s">
        <v>277</v>
      </c>
      <c r="E188" s="233" t="s">
        <v>412</v>
      </c>
      <c r="F188" s="234" t="s">
        <v>413</v>
      </c>
      <c r="G188" s="235" t="s">
        <v>131</v>
      </c>
      <c r="H188" s="236">
        <v>4</v>
      </c>
      <c r="I188" s="161"/>
      <c r="J188" s="162">
        <f t="shared" si="30"/>
        <v>0</v>
      </c>
      <c r="K188" s="160" t="s">
        <v>414</v>
      </c>
      <c r="L188" s="163"/>
      <c r="M188" s="164" t="s">
        <v>1</v>
      </c>
      <c r="N188" s="165" t="s">
        <v>41</v>
      </c>
      <c r="P188" s="141">
        <f t="shared" si="31"/>
        <v>0</v>
      </c>
      <c r="Q188" s="141">
        <v>3.9E-2</v>
      </c>
      <c r="R188" s="141">
        <f t="shared" si="32"/>
        <v>0.156</v>
      </c>
      <c r="S188" s="141">
        <v>0</v>
      </c>
      <c r="T188" s="142">
        <f t="shared" si="33"/>
        <v>0</v>
      </c>
      <c r="AR188" s="143" t="s">
        <v>157</v>
      </c>
      <c r="AT188" s="143" t="s">
        <v>277</v>
      </c>
      <c r="AU188" s="143" t="s">
        <v>86</v>
      </c>
      <c r="AY188" s="16" t="s">
        <v>126</v>
      </c>
      <c r="BE188" s="144">
        <f t="shared" si="34"/>
        <v>0</v>
      </c>
      <c r="BF188" s="144">
        <f t="shared" si="35"/>
        <v>0</v>
      </c>
      <c r="BG188" s="144">
        <f t="shared" si="36"/>
        <v>0</v>
      </c>
      <c r="BH188" s="144">
        <f t="shared" si="37"/>
        <v>0</v>
      </c>
      <c r="BI188" s="144">
        <f t="shared" si="38"/>
        <v>0</v>
      </c>
      <c r="BJ188" s="16" t="s">
        <v>84</v>
      </c>
      <c r="BK188" s="144">
        <f t="shared" si="39"/>
        <v>0</v>
      </c>
      <c r="BL188" s="16" t="s">
        <v>133</v>
      </c>
      <c r="BM188" s="143" t="s">
        <v>415</v>
      </c>
    </row>
    <row r="189" spans="2:65" s="11" customFormat="1" ht="22.9" customHeight="1" x14ac:dyDescent="0.2">
      <c r="B189" s="119"/>
      <c r="C189" s="229"/>
      <c r="D189" s="230" t="s">
        <v>75</v>
      </c>
      <c r="E189" s="231" t="s">
        <v>157</v>
      </c>
      <c r="F189" s="231" t="s">
        <v>416</v>
      </c>
      <c r="G189" s="229"/>
      <c r="H189" s="229"/>
      <c r="I189" s="122"/>
      <c r="J189" s="130">
        <f>BK189</f>
        <v>0</v>
      </c>
      <c r="L189" s="119"/>
      <c r="M189" s="124"/>
      <c r="P189" s="125">
        <f>SUM(P190:P210)</f>
        <v>0</v>
      </c>
      <c r="R189" s="125">
        <f>SUM(R190:R210)</f>
        <v>7.7399999999999997E-2</v>
      </c>
      <c r="T189" s="126">
        <f>SUM(T190:T210)</f>
        <v>0</v>
      </c>
      <c r="AR189" s="120" t="s">
        <v>84</v>
      </c>
      <c r="AT189" s="127" t="s">
        <v>75</v>
      </c>
      <c r="AU189" s="127" t="s">
        <v>84</v>
      </c>
      <c r="AY189" s="120" t="s">
        <v>126</v>
      </c>
      <c r="BK189" s="128">
        <f>SUM(BK190:BK210)</f>
        <v>0</v>
      </c>
    </row>
    <row r="190" spans="2:65" s="1" customFormat="1" ht="22.15" customHeight="1" x14ac:dyDescent="0.2">
      <c r="B190" s="131"/>
      <c r="C190" s="215" t="s">
        <v>417</v>
      </c>
      <c r="D190" s="215" t="s">
        <v>128</v>
      </c>
      <c r="E190" s="216" t="s">
        <v>418</v>
      </c>
      <c r="F190" s="217" t="s">
        <v>419</v>
      </c>
      <c r="G190" s="218" t="s">
        <v>160</v>
      </c>
      <c r="H190" s="219">
        <v>36</v>
      </c>
      <c r="I190" s="137"/>
      <c r="J190" s="138">
        <f>ROUND(I190*H190,2)</f>
        <v>0</v>
      </c>
      <c r="K190" s="134" t="s">
        <v>132</v>
      </c>
      <c r="L190" s="31"/>
      <c r="M190" s="139" t="s">
        <v>1</v>
      </c>
      <c r="N190" s="140" t="s">
        <v>41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133</v>
      </c>
      <c r="AT190" s="143" t="s">
        <v>128</v>
      </c>
      <c r="AU190" s="143" t="s">
        <v>86</v>
      </c>
      <c r="AY190" s="16" t="s">
        <v>126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6" t="s">
        <v>84</v>
      </c>
      <c r="BK190" s="144">
        <f>ROUND(I190*H190,2)</f>
        <v>0</v>
      </c>
      <c r="BL190" s="16" t="s">
        <v>133</v>
      </c>
      <c r="BM190" s="143" t="s">
        <v>420</v>
      </c>
    </row>
    <row r="191" spans="2:65" s="12" customFormat="1" ht="11.25" x14ac:dyDescent="0.2">
      <c r="B191" s="145"/>
      <c r="C191" s="220"/>
      <c r="D191" s="221" t="s">
        <v>199</v>
      </c>
      <c r="E191" s="222" t="s">
        <v>1</v>
      </c>
      <c r="F191" s="223" t="s">
        <v>421</v>
      </c>
      <c r="G191" s="220"/>
      <c r="H191" s="224">
        <v>36</v>
      </c>
      <c r="I191" s="147"/>
      <c r="L191" s="145"/>
      <c r="M191" s="148"/>
      <c r="T191" s="149"/>
      <c r="AT191" s="146" t="s">
        <v>199</v>
      </c>
      <c r="AU191" s="146" t="s">
        <v>86</v>
      </c>
      <c r="AV191" s="12" t="s">
        <v>86</v>
      </c>
      <c r="AW191" s="12" t="s">
        <v>32</v>
      </c>
      <c r="AX191" s="12" t="s">
        <v>76</v>
      </c>
      <c r="AY191" s="146" t="s">
        <v>126</v>
      </c>
    </row>
    <row r="192" spans="2:65" s="13" customFormat="1" ht="11.25" x14ac:dyDescent="0.2">
      <c r="B192" s="150"/>
      <c r="C192" s="225"/>
      <c r="D192" s="221" t="s">
        <v>199</v>
      </c>
      <c r="E192" s="226" t="s">
        <v>1</v>
      </c>
      <c r="F192" s="227" t="s">
        <v>422</v>
      </c>
      <c r="G192" s="225"/>
      <c r="H192" s="228">
        <v>36</v>
      </c>
      <c r="I192" s="152"/>
      <c r="L192" s="150"/>
      <c r="M192" s="153"/>
      <c r="T192" s="154"/>
      <c r="AT192" s="151" t="s">
        <v>199</v>
      </c>
      <c r="AU192" s="151" t="s">
        <v>86</v>
      </c>
      <c r="AV192" s="13" t="s">
        <v>133</v>
      </c>
      <c r="AW192" s="13" t="s">
        <v>32</v>
      </c>
      <c r="AX192" s="13" t="s">
        <v>84</v>
      </c>
      <c r="AY192" s="151" t="s">
        <v>126</v>
      </c>
    </row>
    <row r="193" spans="2:65" s="1" customFormat="1" ht="22.15" customHeight="1" x14ac:dyDescent="0.2">
      <c r="B193" s="131"/>
      <c r="C193" s="215" t="s">
        <v>423</v>
      </c>
      <c r="D193" s="215" t="s">
        <v>128</v>
      </c>
      <c r="E193" s="216" t="s">
        <v>424</v>
      </c>
      <c r="F193" s="217" t="s">
        <v>425</v>
      </c>
      <c r="G193" s="218" t="s">
        <v>160</v>
      </c>
      <c r="H193" s="219">
        <v>36</v>
      </c>
      <c r="I193" s="137"/>
      <c r="J193" s="138">
        <f>ROUND(I193*H193,2)</f>
        <v>0</v>
      </c>
      <c r="K193" s="134" t="s">
        <v>132</v>
      </c>
      <c r="L193" s="31"/>
      <c r="M193" s="139" t="s">
        <v>1</v>
      </c>
      <c r="N193" s="140" t="s">
        <v>41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133</v>
      </c>
      <c r="AT193" s="143" t="s">
        <v>128</v>
      </c>
      <c r="AU193" s="143" t="s">
        <v>86</v>
      </c>
      <c r="AY193" s="16" t="s">
        <v>126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6" t="s">
        <v>84</v>
      </c>
      <c r="BK193" s="144">
        <f>ROUND(I193*H193,2)</f>
        <v>0</v>
      </c>
      <c r="BL193" s="16" t="s">
        <v>133</v>
      </c>
      <c r="BM193" s="143" t="s">
        <v>426</v>
      </c>
    </row>
    <row r="194" spans="2:65" s="1" customFormat="1" ht="30" customHeight="1" x14ac:dyDescent="0.2">
      <c r="B194" s="131"/>
      <c r="C194" s="215" t="s">
        <v>427</v>
      </c>
      <c r="D194" s="215" t="s">
        <v>128</v>
      </c>
      <c r="E194" s="216" t="s">
        <v>428</v>
      </c>
      <c r="F194" s="217" t="s">
        <v>429</v>
      </c>
      <c r="G194" s="218" t="s">
        <v>160</v>
      </c>
      <c r="H194" s="219">
        <v>64</v>
      </c>
      <c r="I194" s="137"/>
      <c r="J194" s="138">
        <f>ROUND(I194*H194,2)</f>
        <v>0</v>
      </c>
      <c r="K194" s="134" t="s">
        <v>132</v>
      </c>
      <c r="L194" s="31"/>
      <c r="M194" s="139" t="s">
        <v>1</v>
      </c>
      <c r="N194" s="140" t="s">
        <v>41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133</v>
      </c>
      <c r="AT194" s="143" t="s">
        <v>128</v>
      </c>
      <c r="AU194" s="143" t="s">
        <v>86</v>
      </c>
      <c r="AY194" s="16" t="s">
        <v>126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6" t="s">
        <v>84</v>
      </c>
      <c r="BK194" s="144">
        <f>ROUND(I194*H194,2)</f>
        <v>0</v>
      </c>
      <c r="BL194" s="16" t="s">
        <v>133</v>
      </c>
      <c r="BM194" s="143" t="s">
        <v>430</v>
      </c>
    </row>
    <row r="195" spans="2:65" s="12" customFormat="1" ht="11.25" x14ac:dyDescent="0.2">
      <c r="B195" s="145"/>
      <c r="C195" s="220"/>
      <c r="D195" s="221" t="s">
        <v>199</v>
      </c>
      <c r="E195" s="222" t="s">
        <v>1</v>
      </c>
      <c r="F195" s="223" t="s">
        <v>431</v>
      </c>
      <c r="G195" s="220"/>
      <c r="H195" s="224">
        <v>24</v>
      </c>
      <c r="I195" s="147"/>
      <c r="L195" s="145"/>
      <c r="M195" s="148"/>
      <c r="T195" s="149"/>
      <c r="AT195" s="146" t="s">
        <v>199</v>
      </c>
      <c r="AU195" s="146" t="s">
        <v>86</v>
      </c>
      <c r="AV195" s="12" t="s">
        <v>86</v>
      </c>
      <c r="AW195" s="12" t="s">
        <v>32</v>
      </c>
      <c r="AX195" s="12" t="s">
        <v>76</v>
      </c>
      <c r="AY195" s="146" t="s">
        <v>126</v>
      </c>
    </row>
    <row r="196" spans="2:65" s="14" customFormat="1" ht="11.25" x14ac:dyDescent="0.2">
      <c r="B196" s="166"/>
      <c r="C196" s="237"/>
      <c r="D196" s="221" t="s">
        <v>199</v>
      </c>
      <c r="E196" s="238" t="s">
        <v>1</v>
      </c>
      <c r="F196" s="239" t="s">
        <v>432</v>
      </c>
      <c r="G196" s="237"/>
      <c r="H196" s="240">
        <v>24</v>
      </c>
      <c r="I196" s="168"/>
      <c r="L196" s="166"/>
      <c r="M196" s="169"/>
      <c r="T196" s="170"/>
      <c r="AT196" s="167" t="s">
        <v>199</v>
      </c>
      <c r="AU196" s="167" t="s">
        <v>86</v>
      </c>
      <c r="AV196" s="14" t="s">
        <v>138</v>
      </c>
      <c r="AW196" s="14" t="s">
        <v>32</v>
      </c>
      <c r="AX196" s="14" t="s">
        <v>76</v>
      </c>
      <c r="AY196" s="167" t="s">
        <v>126</v>
      </c>
    </row>
    <row r="197" spans="2:65" s="12" customFormat="1" ht="11.25" x14ac:dyDescent="0.2">
      <c r="B197" s="145"/>
      <c r="C197" s="220"/>
      <c r="D197" s="221" t="s">
        <v>199</v>
      </c>
      <c r="E197" s="222" t="s">
        <v>1</v>
      </c>
      <c r="F197" s="223" t="s">
        <v>433</v>
      </c>
      <c r="G197" s="220"/>
      <c r="H197" s="224">
        <v>40</v>
      </c>
      <c r="I197" s="147"/>
      <c r="L197" s="145"/>
      <c r="M197" s="148"/>
      <c r="T197" s="149"/>
      <c r="AT197" s="146" t="s">
        <v>199</v>
      </c>
      <c r="AU197" s="146" t="s">
        <v>86</v>
      </c>
      <c r="AV197" s="12" t="s">
        <v>86</v>
      </c>
      <c r="AW197" s="12" t="s">
        <v>32</v>
      </c>
      <c r="AX197" s="12" t="s">
        <v>76</v>
      </c>
      <c r="AY197" s="146" t="s">
        <v>126</v>
      </c>
    </row>
    <row r="198" spans="2:65" s="14" customFormat="1" ht="11.25" x14ac:dyDescent="0.2">
      <c r="B198" s="166"/>
      <c r="C198" s="237"/>
      <c r="D198" s="221" t="s">
        <v>199</v>
      </c>
      <c r="E198" s="238" t="s">
        <v>1</v>
      </c>
      <c r="F198" s="239" t="s">
        <v>434</v>
      </c>
      <c r="G198" s="237"/>
      <c r="H198" s="240">
        <v>40</v>
      </c>
      <c r="I198" s="168"/>
      <c r="L198" s="166"/>
      <c r="M198" s="169"/>
      <c r="T198" s="170"/>
      <c r="AT198" s="167" t="s">
        <v>199</v>
      </c>
      <c r="AU198" s="167" t="s">
        <v>86</v>
      </c>
      <c r="AV198" s="14" t="s">
        <v>138</v>
      </c>
      <c r="AW198" s="14" t="s">
        <v>32</v>
      </c>
      <c r="AX198" s="14" t="s">
        <v>76</v>
      </c>
      <c r="AY198" s="167" t="s">
        <v>126</v>
      </c>
    </row>
    <row r="199" spans="2:65" s="13" customFormat="1" ht="11.25" x14ac:dyDescent="0.2">
      <c r="B199" s="150"/>
      <c r="C199" s="225"/>
      <c r="D199" s="221" t="s">
        <v>199</v>
      </c>
      <c r="E199" s="226" t="s">
        <v>1</v>
      </c>
      <c r="F199" s="227" t="s">
        <v>201</v>
      </c>
      <c r="G199" s="225"/>
      <c r="H199" s="228">
        <v>64</v>
      </c>
      <c r="I199" s="152"/>
      <c r="L199" s="150"/>
      <c r="M199" s="153"/>
      <c r="T199" s="154"/>
      <c r="AT199" s="151" t="s">
        <v>199</v>
      </c>
      <c r="AU199" s="151" t="s">
        <v>86</v>
      </c>
      <c r="AV199" s="13" t="s">
        <v>133</v>
      </c>
      <c r="AW199" s="13" t="s">
        <v>32</v>
      </c>
      <c r="AX199" s="13" t="s">
        <v>84</v>
      </c>
      <c r="AY199" s="151" t="s">
        <v>126</v>
      </c>
    </row>
    <row r="200" spans="2:65" s="1" customFormat="1" ht="30" customHeight="1" x14ac:dyDescent="0.2">
      <c r="B200" s="131"/>
      <c r="C200" s="215" t="s">
        <v>435</v>
      </c>
      <c r="D200" s="215" t="s">
        <v>128</v>
      </c>
      <c r="E200" s="216" t="s">
        <v>436</v>
      </c>
      <c r="F200" s="217" t="s">
        <v>437</v>
      </c>
      <c r="G200" s="218" t="s">
        <v>160</v>
      </c>
      <c r="H200" s="219">
        <v>40</v>
      </c>
      <c r="I200" s="137"/>
      <c r="J200" s="138">
        <f>ROUND(I200*H200,2)</f>
        <v>0</v>
      </c>
      <c r="K200" s="134" t="s">
        <v>132</v>
      </c>
      <c r="L200" s="31"/>
      <c r="M200" s="139" t="s">
        <v>1</v>
      </c>
      <c r="N200" s="140" t="s">
        <v>41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133</v>
      </c>
      <c r="AT200" s="143" t="s">
        <v>128</v>
      </c>
      <c r="AU200" s="143" t="s">
        <v>86</v>
      </c>
      <c r="AY200" s="16" t="s">
        <v>126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6" t="s">
        <v>84</v>
      </c>
      <c r="BK200" s="144">
        <f>ROUND(I200*H200,2)</f>
        <v>0</v>
      </c>
      <c r="BL200" s="16" t="s">
        <v>133</v>
      </c>
      <c r="BM200" s="143" t="s">
        <v>438</v>
      </c>
    </row>
    <row r="201" spans="2:65" s="12" customFormat="1" ht="11.25" x14ac:dyDescent="0.2">
      <c r="B201" s="145"/>
      <c r="C201" s="220"/>
      <c r="D201" s="221" t="s">
        <v>199</v>
      </c>
      <c r="E201" s="222" t="s">
        <v>1</v>
      </c>
      <c r="F201" s="223" t="s">
        <v>439</v>
      </c>
      <c r="G201" s="220"/>
      <c r="H201" s="224">
        <v>40</v>
      </c>
      <c r="I201" s="147"/>
      <c r="L201" s="145"/>
      <c r="M201" s="148"/>
      <c r="T201" s="149"/>
      <c r="AT201" s="146" t="s">
        <v>199</v>
      </c>
      <c r="AU201" s="146" t="s">
        <v>86</v>
      </c>
      <c r="AV201" s="12" t="s">
        <v>86</v>
      </c>
      <c r="AW201" s="12" t="s">
        <v>32</v>
      </c>
      <c r="AX201" s="12" t="s">
        <v>76</v>
      </c>
      <c r="AY201" s="146" t="s">
        <v>126</v>
      </c>
    </row>
    <row r="202" spans="2:65" s="13" customFormat="1" ht="11.25" x14ac:dyDescent="0.2">
      <c r="B202" s="150"/>
      <c r="C202" s="225"/>
      <c r="D202" s="221" t="s">
        <v>199</v>
      </c>
      <c r="E202" s="226" t="s">
        <v>1</v>
      </c>
      <c r="F202" s="227" t="s">
        <v>440</v>
      </c>
      <c r="G202" s="225"/>
      <c r="H202" s="228">
        <v>40</v>
      </c>
      <c r="I202" s="152"/>
      <c r="L202" s="150"/>
      <c r="M202" s="153"/>
      <c r="T202" s="154"/>
      <c r="AT202" s="151" t="s">
        <v>199</v>
      </c>
      <c r="AU202" s="151" t="s">
        <v>86</v>
      </c>
      <c r="AV202" s="13" t="s">
        <v>133</v>
      </c>
      <c r="AW202" s="13" t="s">
        <v>32</v>
      </c>
      <c r="AX202" s="13" t="s">
        <v>84</v>
      </c>
      <c r="AY202" s="151" t="s">
        <v>126</v>
      </c>
    </row>
    <row r="203" spans="2:65" s="1" customFormat="1" ht="22.15" customHeight="1" x14ac:dyDescent="0.2">
      <c r="B203" s="131"/>
      <c r="C203" s="215" t="s">
        <v>441</v>
      </c>
      <c r="D203" s="215" t="s">
        <v>128</v>
      </c>
      <c r="E203" s="216" t="s">
        <v>442</v>
      </c>
      <c r="F203" s="217" t="s">
        <v>443</v>
      </c>
      <c r="G203" s="218" t="s">
        <v>160</v>
      </c>
      <c r="H203" s="219">
        <v>60</v>
      </c>
      <c r="I203" s="137"/>
      <c r="J203" s="138">
        <f t="shared" ref="J203:J210" si="40">ROUND(I203*H203,2)</f>
        <v>0</v>
      </c>
      <c r="K203" s="134" t="s">
        <v>132</v>
      </c>
      <c r="L203" s="31"/>
      <c r="M203" s="139" t="s">
        <v>1</v>
      </c>
      <c r="N203" s="140" t="s">
        <v>41</v>
      </c>
      <c r="P203" s="141">
        <f t="shared" ref="P203:P210" si="41">O203*H203</f>
        <v>0</v>
      </c>
      <c r="Q203" s="141">
        <v>0</v>
      </c>
      <c r="R203" s="141">
        <f t="shared" ref="R203:R210" si="42">Q203*H203</f>
        <v>0</v>
      </c>
      <c r="S203" s="141">
        <v>0</v>
      </c>
      <c r="T203" s="142">
        <f t="shared" ref="T203:T210" si="43">S203*H203</f>
        <v>0</v>
      </c>
      <c r="AR203" s="143" t="s">
        <v>133</v>
      </c>
      <c r="AT203" s="143" t="s">
        <v>128</v>
      </c>
      <c r="AU203" s="143" t="s">
        <v>86</v>
      </c>
      <c r="AY203" s="16" t="s">
        <v>126</v>
      </c>
      <c r="BE203" s="144">
        <f t="shared" ref="BE203:BE210" si="44">IF(N203="základní",J203,0)</f>
        <v>0</v>
      </c>
      <c r="BF203" s="144">
        <f t="shared" ref="BF203:BF210" si="45">IF(N203="snížená",J203,0)</f>
        <v>0</v>
      </c>
      <c r="BG203" s="144">
        <f t="shared" ref="BG203:BG210" si="46">IF(N203="zákl. přenesená",J203,0)</f>
        <v>0</v>
      </c>
      <c r="BH203" s="144">
        <f t="shared" ref="BH203:BH210" si="47">IF(N203="sníž. přenesená",J203,0)</f>
        <v>0</v>
      </c>
      <c r="BI203" s="144">
        <f t="shared" ref="BI203:BI210" si="48">IF(N203="nulová",J203,0)</f>
        <v>0</v>
      </c>
      <c r="BJ203" s="16" t="s">
        <v>84</v>
      </c>
      <c r="BK203" s="144">
        <f t="shared" ref="BK203:BK210" si="49">ROUND(I203*H203,2)</f>
        <v>0</v>
      </c>
      <c r="BL203" s="16" t="s">
        <v>133</v>
      </c>
      <c r="BM203" s="143" t="s">
        <v>444</v>
      </c>
    </row>
    <row r="204" spans="2:65" s="1" customFormat="1" ht="34.9" customHeight="1" x14ac:dyDescent="0.2">
      <c r="B204" s="131"/>
      <c r="C204" s="215" t="s">
        <v>445</v>
      </c>
      <c r="D204" s="215" t="s">
        <v>128</v>
      </c>
      <c r="E204" s="216" t="s">
        <v>163</v>
      </c>
      <c r="F204" s="217" t="s">
        <v>164</v>
      </c>
      <c r="G204" s="218" t="s">
        <v>160</v>
      </c>
      <c r="H204" s="219">
        <v>60</v>
      </c>
      <c r="I204" s="137"/>
      <c r="J204" s="138">
        <f t="shared" si="40"/>
        <v>0</v>
      </c>
      <c r="K204" s="134" t="s">
        <v>132</v>
      </c>
      <c r="L204" s="31"/>
      <c r="M204" s="139" t="s">
        <v>1</v>
      </c>
      <c r="N204" s="140" t="s">
        <v>41</v>
      </c>
      <c r="P204" s="141">
        <f t="shared" si="41"/>
        <v>0</v>
      </c>
      <c r="Q204" s="141">
        <v>0</v>
      </c>
      <c r="R204" s="141">
        <f t="shared" si="42"/>
        <v>0</v>
      </c>
      <c r="S204" s="141">
        <v>0</v>
      </c>
      <c r="T204" s="142">
        <f t="shared" si="43"/>
        <v>0</v>
      </c>
      <c r="AR204" s="143" t="s">
        <v>133</v>
      </c>
      <c r="AT204" s="143" t="s">
        <v>128</v>
      </c>
      <c r="AU204" s="143" t="s">
        <v>86</v>
      </c>
      <c r="AY204" s="16" t="s">
        <v>126</v>
      </c>
      <c r="BE204" s="144">
        <f t="shared" si="44"/>
        <v>0</v>
      </c>
      <c r="BF204" s="144">
        <f t="shared" si="45"/>
        <v>0</v>
      </c>
      <c r="BG204" s="144">
        <f t="shared" si="46"/>
        <v>0</v>
      </c>
      <c r="BH204" s="144">
        <f t="shared" si="47"/>
        <v>0</v>
      </c>
      <c r="BI204" s="144">
        <f t="shared" si="48"/>
        <v>0</v>
      </c>
      <c r="BJ204" s="16" t="s">
        <v>84</v>
      </c>
      <c r="BK204" s="144">
        <f t="shared" si="49"/>
        <v>0</v>
      </c>
      <c r="BL204" s="16" t="s">
        <v>133</v>
      </c>
      <c r="BM204" s="143" t="s">
        <v>446</v>
      </c>
    </row>
    <row r="205" spans="2:65" s="1" customFormat="1" ht="14.45" customHeight="1" x14ac:dyDescent="0.2">
      <c r="B205" s="131"/>
      <c r="C205" s="215" t="s">
        <v>447</v>
      </c>
      <c r="D205" s="215" t="s">
        <v>128</v>
      </c>
      <c r="E205" s="216" t="s">
        <v>448</v>
      </c>
      <c r="F205" s="217" t="s">
        <v>176</v>
      </c>
      <c r="G205" s="218" t="s">
        <v>160</v>
      </c>
      <c r="H205" s="219">
        <v>60</v>
      </c>
      <c r="I205" s="137"/>
      <c r="J205" s="138">
        <f t="shared" si="40"/>
        <v>0</v>
      </c>
      <c r="K205" s="134" t="s">
        <v>132</v>
      </c>
      <c r="L205" s="31"/>
      <c r="M205" s="139" t="s">
        <v>1</v>
      </c>
      <c r="N205" s="140" t="s">
        <v>41</v>
      </c>
      <c r="P205" s="141">
        <f t="shared" si="41"/>
        <v>0</v>
      </c>
      <c r="Q205" s="141">
        <v>0</v>
      </c>
      <c r="R205" s="141">
        <f t="shared" si="42"/>
        <v>0</v>
      </c>
      <c r="S205" s="141">
        <v>0</v>
      </c>
      <c r="T205" s="142">
        <f t="shared" si="43"/>
        <v>0</v>
      </c>
      <c r="AR205" s="143" t="s">
        <v>133</v>
      </c>
      <c r="AT205" s="143" t="s">
        <v>128</v>
      </c>
      <c r="AU205" s="143" t="s">
        <v>86</v>
      </c>
      <c r="AY205" s="16" t="s">
        <v>126</v>
      </c>
      <c r="BE205" s="144">
        <f t="shared" si="44"/>
        <v>0</v>
      </c>
      <c r="BF205" s="144">
        <f t="shared" si="45"/>
        <v>0</v>
      </c>
      <c r="BG205" s="144">
        <f t="shared" si="46"/>
        <v>0</v>
      </c>
      <c r="BH205" s="144">
        <f t="shared" si="47"/>
        <v>0</v>
      </c>
      <c r="BI205" s="144">
        <f t="shared" si="48"/>
        <v>0</v>
      </c>
      <c r="BJ205" s="16" t="s">
        <v>84</v>
      </c>
      <c r="BK205" s="144">
        <f t="shared" si="49"/>
        <v>0</v>
      </c>
      <c r="BL205" s="16" t="s">
        <v>133</v>
      </c>
      <c r="BM205" s="143" t="s">
        <v>449</v>
      </c>
    </row>
    <row r="206" spans="2:65" s="1" customFormat="1" ht="22.15" customHeight="1" x14ac:dyDescent="0.2">
      <c r="B206" s="131"/>
      <c r="C206" s="215" t="s">
        <v>450</v>
      </c>
      <c r="D206" s="215" t="s">
        <v>128</v>
      </c>
      <c r="E206" s="216" t="s">
        <v>451</v>
      </c>
      <c r="F206" s="217" t="s">
        <v>452</v>
      </c>
      <c r="G206" s="218" t="s">
        <v>160</v>
      </c>
      <c r="H206" s="219">
        <v>60</v>
      </c>
      <c r="I206" s="137"/>
      <c r="J206" s="138">
        <f t="shared" si="40"/>
        <v>0</v>
      </c>
      <c r="K206" s="134" t="s">
        <v>1</v>
      </c>
      <c r="L206" s="31"/>
      <c r="M206" s="139" t="s">
        <v>1</v>
      </c>
      <c r="N206" s="140" t="s">
        <v>41</v>
      </c>
      <c r="P206" s="141">
        <f t="shared" si="41"/>
        <v>0</v>
      </c>
      <c r="Q206" s="141">
        <v>0</v>
      </c>
      <c r="R206" s="141">
        <f t="shared" si="42"/>
        <v>0</v>
      </c>
      <c r="S206" s="141">
        <v>0</v>
      </c>
      <c r="T206" s="142">
        <f t="shared" si="43"/>
        <v>0</v>
      </c>
      <c r="AR206" s="143" t="s">
        <v>133</v>
      </c>
      <c r="AT206" s="143" t="s">
        <v>128</v>
      </c>
      <c r="AU206" s="143" t="s">
        <v>86</v>
      </c>
      <c r="AY206" s="16" t="s">
        <v>126</v>
      </c>
      <c r="BE206" s="144">
        <f t="shared" si="44"/>
        <v>0</v>
      </c>
      <c r="BF206" s="144">
        <f t="shared" si="45"/>
        <v>0</v>
      </c>
      <c r="BG206" s="144">
        <f t="shared" si="46"/>
        <v>0</v>
      </c>
      <c r="BH206" s="144">
        <f t="shared" si="47"/>
        <v>0</v>
      </c>
      <c r="BI206" s="144">
        <f t="shared" si="48"/>
        <v>0</v>
      </c>
      <c r="BJ206" s="16" t="s">
        <v>84</v>
      </c>
      <c r="BK206" s="144">
        <f t="shared" si="49"/>
        <v>0</v>
      </c>
      <c r="BL206" s="16" t="s">
        <v>133</v>
      </c>
      <c r="BM206" s="143" t="s">
        <v>453</v>
      </c>
    </row>
    <row r="207" spans="2:65" s="1" customFormat="1" ht="14.45" customHeight="1" x14ac:dyDescent="0.2">
      <c r="B207" s="131"/>
      <c r="C207" s="215" t="s">
        <v>454</v>
      </c>
      <c r="D207" s="215" t="s">
        <v>128</v>
      </c>
      <c r="E207" s="216" t="s">
        <v>455</v>
      </c>
      <c r="F207" s="217" t="s">
        <v>456</v>
      </c>
      <c r="G207" s="218" t="s">
        <v>131</v>
      </c>
      <c r="H207" s="219">
        <v>4</v>
      </c>
      <c r="I207" s="137"/>
      <c r="J207" s="138">
        <f t="shared" si="40"/>
        <v>0</v>
      </c>
      <c r="K207" s="134" t="s">
        <v>132</v>
      </c>
      <c r="L207" s="31"/>
      <c r="M207" s="139" t="s">
        <v>1</v>
      </c>
      <c r="N207" s="140" t="s">
        <v>41</v>
      </c>
      <c r="P207" s="141">
        <f t="shared" si="41"/>
        <v>0</v>
      </c>
      <c r="Q207" s="141">
        <v>3.5200000000000001E-3</v>
      </c>
      <c r="R207" s="141">
        <f t="shared" si="42"/>
        <v>1.4080000000000001E-2</v>
      </c>
      <c r="S207" s="141">
        <v>0</v>
      </c>
      <c r="T207" s="142">
        <f t="shared" si="43"/>
        <v>0</v>
      </c>
      <c r="AR207" s="143" t="s">
        <v>133</v>
      </c>
      <c r="AT207" s="143" t="s">
        <v>128</v>
      </c>
      <c r="AU207" s="143" t="s">
        <v>86</v>
      </c>
      <c r="AY207" s="16" t="s">
        <v>126</v>
      </c>
      <c r="BE207" s="144">
        <f t="shared" si="44"/>
        <v>0</v>
      </c>
      <c r="BF207" s="144">
        <f t="shared" si="45"/>
        <v>0</v>
      </c>
      <c r="BG207" s="144">
        <f t="shared" si="46"/>
        <v>0</v>
      </c>
      <c r="BH207" s="144">
        <f t="shared" si="47"/>
        <v>0</v>
      </c>
      <c r="BI207" s="144">
        <f t="shared" si="48"/>
        <v>0</v>
      </c>
      <c r="BJ207" s="16" t="s">
        <v>84</v>
      </c>
      <c r="BK207" s="144">
        <f t="shared" si="49"/>
        <v>0</v>
      </c>
      <c r="BL207" s="16" t="s">
        <v>133</v>
      </c>
      <c r="BM207" s="143" t="s">
        <v>457</v>
      </c>
    </row>
    <row r="208" spans="2:65" s="1" customFormat="1" ht="14.45" customHeight="1" x14ac:dyDescent="0.2">
      <c r="B208" s="131"/>
      <c r="C208" s="215" t="s">
        <v>458</v>
      </c>
      <c r="D208" s="215" t="s">
        <v>128</v>
      </c>
      <c r="E208" s="216" t="s">
        <v>459</v>
      </c>
      <c r="F208" s="217" t="s">
        <v>460</v>
      </c>
      <c r="G208" s="218" t="s">
        <v>131</v>
      </c>
      <c r="H208" s="219">
        <v>4</v>
      </c>
      <c r="I208" s="137"/>
      <c r="J208" s="138">
        <f t="shared" si="40"/>
        <v>0</v>
      </c>
      <c r="K208" s="134" t="s">
        <v>132</v>
      </c>
      <c r="L208" s="31"/>
      <c r="M208" s="139" t="s">
        <v>1</v>
      </c>
      <c r="N208" s="140" t="s">
        <v>41</v>
      </c>
      <c r="P208" s="141">
        <f t="shared" si="41"/>
        <v>0</v>
      </c>
      <c r="Q208" s="141">
        <v>2.0300000000000001E-3</v>
      </c>
      <c r="R208" s="141">
        <f t="shared" si="42"/>
        <v>8.1200000000000005E-3</v>
      </c>
      <c r="S208" s="141">
        <v>0</v>
      </c>
      <c r="T208" s="142">
        <f t="shared" si="43"/>
        <v>0</v>
      </c>
      <c r="AR208" s="143" t="s">
        <v>133</v>
      </c>
      <c r="AT208" s="143" t="s">
        <v>128</v>
      </c>
      <c r="AU208" s="143" t="s">
        <v>86</v>
      </c>
      <c r="AY208" s="16" t="s">
        <v>126</v>
      </c>
      <c r="BE208" s="144">
        <f t="shared" si="44"/>
        <v>0</v>
      </c>
      <c r="BF208" s="144">
        <f t="shared" si="45"/>
        <v>0</v>
      </c>
      <c r="BG208" s="144">
        <f t="shared" si="46"/>
        <v>0</v>
      </c>
      <c r="BH208" s="144">
        <f t="shared" si="47"/>
        <v>0</v>
      </c>
      <c r="BI208" s="144">
        <f t="shared" si="48"/>
        <v>0</v>
      </c>
      <c r="BJ208" s="16" t="s">
        <v>84</v>
      </c>
      <c r="BK208" s="144">
        <f t="shared" si="49"/>
        <v>0</v>
      </c>
      <c r="BL208" s="16" t="s">
        <v>133</v>
      </c>
      <c r="BM208" s="143" t="s">
        <v>461</v>
      </c>
    </row>
    <row r="209" spans="2:65" s="1" customFormat="1" ht="22.15" customHeight="1" x14ac:dyDescent="0.2">
      <c r="B209" s="131"/>
      <c r="C209" s="215" t="s">
        <v>462</v>
      </c>
      <c r="D209" s="215" t="s">
        <v>128</v>
      </c>
      <c r="E209" s="216" t="s">
        <v>463</v>
      </c>
      <c r="F209" s="217" t="s">
        <v>464</v>
      </c>
      <c r="G209" s="218" t="s">
        <v>371</v>
      </c>
      <c r="H209" s="219">
        <v>20</v>
      </c>
      <c r="I209" s="137"/>
      <c r="J209" s="138">
        <f t="shared" si="40"/>
        <v>0</v>
      </c>
      <c r="K209" s="134" t="s">
        <v>132</v>
      </c>
      <c r="L209" s="31"/>
      <c r="M209" s="139" t="s">
        <v>1</v>
      </c>
      <c r="N209" s="140" t="s">
        <v>41</v>
      </c>
      <c r="P209" s="141">
        <f t="shared" si="41"/>
        <v>0</v>
      </c>
      <c r="Q209" s="141">
        <v>2.7599999999999999E-3</v>
      </c>
      <c r="R209" s="141">
        <f t="shared" si="42"/>
        <v>5.5199999999999999E-2</v>
      </c>
      <c r="S209" s="141">
        <v>0</v>
      </c>
      <c r="T209" s="142">
        <f t="shared" si="43"/>
        <v>0</v>
      </c>
      <c r="AR209" s="143" t="s">
        <v>133</v>
      </c>
      <c r="AT209" s="143" t="s">
        <v>128</v>
      </c>
      <c r="AU209" s="143" t="s">
        <v>86</v>
      </c>
      <c r="AY209" s="16" t="s">
        <v>126</v>
      </c>
      <c r="BE209" s="144">
        <f t="shared" si="44"/>
        <v>0</v>
      </c>
      <c r="BF209" s="144">
        <f t="shared" si="45"/>
        <v>0</v>
      </c>
      <c r="BG209" s="144">
        <f t="shared" si="46"/>
        <v>0</v>
      </c>
      <c r="BH209" s="144">
        <f t="shared" si="47"/>
        <v>0</v>
      </c>
      <c r="BI209" s="144">
        <f t="shared" si="48"/>
        <v>0</v>
      </c>
      <c r="BJ209" s="16" t="s">
        <v>84</v>
      </c>
      <c r="BK209" s="144">
        <f t="shared" si="49"/>
        <v>0</v>
      </c>
      <c r="BL209" s="16" t="s">
        <v>133</v>
      </c>
      <c r="BM209" s="143" t="s">
        <v>465</v>
      </c>
    </row>
    <row r="210" spans="2:65" s="1" customFormat="1" ht="22.15" customHeight="1" x14ac:dyDescent="0.2">
      <c r="B210" s="131"/>
      <c r="C210" s="215" t="s">
        <v>466</v>
      </c>
      <c r="D210" s="215" t="s">
        <v>128</v>
      </c>
      <c r="E210" s="216" t="s">
        <v>467</v>
      </c>
      <c r="F210" s="217" t="s">
        <v>468</v>
      </c>
      <c r="G210" s="218" t="s">
        <v>371</v>
      </c>
      <c r="H210" s="219">
        <v>20</v>
      </c>
      <c r="I210" s="137"/>
      <c r="J210" s="138">
        <f t="shared" si="40"/>
        <v>0</v>
      </c>
      <c r="K210" s="134" t="s">
        <v>132</v>
      </c>
      <c r="L210" s="31"/>
      <c r="M210" s="139" t="s">
        <v>1</v>
      </c>
      <c r="N210" s="140" t="s">
        <v>41</v>
      </c>
      <c r="P210" s="141">
        <f t="shared" si="41"/>
        <v>0</v>
      </c>
      <c r="Q210" s="141">
        <v>0</v>
      </c>
      <c r="R210" s="141">
        <f t="shared" si="42"/>
        <v>0</v>
      </c>
      <c r="S210" s="141">
        <v>0</v>
      </c>
      <c r="T210" s="142">
        <f t="shared" si="43"/>
        <v>0</v>
      </c>
      <c r="AR210" s="143" t="s">
        <v>133</v>
      </c>
      <c r="AT210" s="143" t="s">
        <v>128</v>
      </c>
      <c r="AU210" s="143" t="s">
        <v>86</v>
      </c>
      <c r="AY210" s="16" t="s">
        <v>126</v>
      </c>
      <c r="BE210" s="144">
        <f t="shared" si="44"/>
        <v>0</v>
      </c>
      <c r="BF210" s="144">
        <f t="shared" si="45"/>
        <v>0</v>
      </c>
      <c r="BG210" s="144">
        <f t="shared" si="46"/>
        <v>0</v>
      </c>
      <c r="BH210" s="144">
        <f t="shared" si="47"/>
        <v>0</v>
      </c>
      <c r="BI210" s="144">
        <f t="shared" si="48"/>
        <v>0</v>
      </c>
      <c r="BJ210" s="16" t="s">
        <v>84</v>
      </c>
      <c r="BK210" s="144">
        <f t="shared" si="49"/>
        <v>0</v>
      </c>
      <c r="BL210" s="16" t="s">
        <v>133</v>
      </c>
      <c r="BM210" s="143" t="s">
        <v>469</v>
      </c>
    </row>
    <row r="211" spans="2:65" s="11" customFormat="1" ht="22.9" customHeight="1" x14ac:dyDescent="0.2">
      <c r="B211" s="119"/>
      <c r="C211" s="229"/>
      <c r="D211" s="230" t="s">
        <v>75</v>
      </c>
      <c r="E211" s="231" t="s">
        <v>470</v>
      </c>
      <c r="F211" s="231" t="s">
        <v>471</v>
      </c>
      <c r="G211" s="229"/>
      <c r="H211" s="229"/>
      <c r="I211" s="122"/>
      <c r="J211" s="130">
        <f>BK211</f>
        <v>0</v>
      </c>
      <c r="L211" s="119"/>
      <c r="M211" s="124"/>
      <c r="P211" s="125">
        <f>SUM(P212:P231)</f>
        <v>0</v>
      </c>
      <c r="R211" s="125">
        <f>SUM(R212:R231)</f>
        <v>7.0402999999999993</v>
      </c>
      <c r="T211" s="126">
        <f>SUM(T212:T231)</f>
        <v>0</v>
      </c>
      <c r="AR211" s="120" t="s">
        <v>84</v>
      </c>
      <c r="AT211" s="127" t="s">
        <v>75</v>
      </c>
      <c r="AU211" s="127" t="s">
        <v>84</v>
      </c>
      <c r="AY211" s="120" t="s">
        <v>126</v>
      </c>
      <c r="BK211" s="128">
        <f>SUM(BK212:BK231)</f>
        <v>0</v>
      </c>
    </row>
    <row r="212" spans="2:65" s="1" customFormat="1" ht="22.15" customHeight="1" x14ac:dyDescent="0.2">
      <c r="B212" s="131"/>
      <c r="C212" s="215" t="s">
        <v>472</v>
      </c>
      <c r="D212" s="215" t="s">
        <v>128</v>
      </c>
      <c r="E212" s="216" t="s">
        <v>473</v>
      </c>
      <c r="F212" s="217" t="s">
        <v>474</v>
      </c>
      <c r="G212" s="218" t="s">
        <v>160</v>
      </c>
      <c r="H212" s="219">
        <v>6.9119999999999999</v>
      </c>
      <c r="I212" s="137"/>
      <c r="J212" s="138">
        <f>ROUND(I212*H212,2)</f>
        <v>0</v>
      </c>
      <c r="K212" s="134" t="s">
        <v>132</v>
      </c>
      <c r="L212" s="31"/>
      <c r="M212" s="139" t="s">
        <v>1</v>
      </c>
      <c r="N212" s="140" t="s">
        <v>41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133</v>
      </c>
      <c r="AT212" s="143" t="s">
        <v>128</v>
      </c>
      <c r="AU212" s="143" t="s">
        <v>86</v>
      </c>
      <c r="AY212" s="16" t="s">
        <v>126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6" t="s">
        <v>84</v>
      </c>
      <c r="BK212" s="144">
        <f>ROUND(I212*H212,2)</f>
        <v>0</v>
      </c>
      <c r="BL212" s="16" t="s">
        <v>133</v>
      </c>
      <c r="BM212" s="143" t="s">
        <v>475</v>
      </c>
    </row>
    <row r="213" spans="2:65" s="12" customFormat="1" ht="11.25" x14ac:dyDescent="0.2">
      <c r="B213" s="145"/>
      <c r="C213" s="220"/>
      <c r="D213" s="221" t="s">
        <v>199</v>
      </c>
      <c r="E213" s="222" t="s">
        <v>1</v>
      </c>
      <c r="F213" s="223" t="s">
        <v>476</v>
      </c>
      <c r="G213" s="220"/>
      <c r="H213" s="224">
        <v>6.9119999999999999</v>
      </c>
      <c r="I213" s="147"/>
      <c r="L213" s="145"/>
      <c r="M213" s="148"/>
      <c r="T213" s="149"/>
      <c r="AT213" s="146" t="s">
        <v>199</v>
      </c>
      <c r="AU213" s="146" t="s">
        <v>86</v>
      </c>
      <c r="AV213" s="12" t="s">
        <v>86</v>
      </c>
      <c r="AW213" s="12" t="s">
        <v>32</v>
      </c>
      <c r="AX213" s="12" t="s">
        <v>76</v>
      </c>
      <c r="AY213" s="146" t="s">
        <v>126</v>
      </c>
    </row>
    <row r="214" spans="2:65" s="13" customFormat="1" ht="11.25" x14ac:dyDescent="0.2">
      <c r="B214" s="150"/>
      <c r="C214" s="225"/>
      <c r="D214" s="221" t="s">
        <v>199</v>
      </c>
      <c r="E214" s="226" t="s">
        <v>1</v>
      </c>
      <c r="F214" s="227" t="s">
        <v>477</v>
      </c>
      <c r="G214" s="225"/>
      <c r="H214" s="228">
        <v>6.9119999999999999</v>
      </c>
      <c r="I214" s="152"/>
      <c r="L214" s="150"/>
      <c r="M214" s="153"/>
      <c r="T214" s="154"/>
      <c r="AT214" s="151" t="s">
        <v>199</v>
      </c>
      <c r="AU214" s="151" t="s">
        <v>86</v>
      </c>
      <c r="AV214" s="13" t="s">
        <v>133</v>
      </c>
      <c r="AW214" s="13" t="s">
        <v>32</v>
      </c>
      <c r="AX214" s="13" t="s">
        <v>84</v>
      </c>
      <c r="AY214" s="151" t="s">
        <v>126</v>
      </c>
    </row>
    <row r="215" spans="2:65" s="1" customFormat="1" ht="22.15" customHeight="1" x14ac:dyDescent="0.2">
      <c r="B215" s="131"/>
      <c r="C215" s="215" t="s">
        <v>478</v>
      </c>
      <c r="D215" s="215" t="s">
        <v>128</v>
      </c>
      <c r="E215" s="216" t="s">
        <v>479</v>
      </c>
      <c r="F215" s="217" t="s">
        <v>480</v>
      </c>
      <c r="G215" s="218" t="s">
        <v>160</v>
      </c>
      <c r="H215" s="219">
        <v>3.4990000000000001</v>
      </c>
      <c r="I215" s="137"/>
      <c r="J215" s="138">
        <f>ROUND(I215*H215,2)</f>
        <v>0</v>
      </c>
      <c r="K215" s="134" t="s">
        <v>132</v>
      </c>
      <c r="L215" s="31"/>
      <c r="M215" s="139" t="s">
        <v>1</v>
      </c>
      <c r="N215" s="140" t="s">
        <v>41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133</v>
      </c>
      <c r="AT215" s="143" t="s">
        <v>128</v>
      </c>
      <c r="AU215" s="143" t="s">
        <v>86</v>
      </c>
      <c r="AY215" s="16" t="s">
        <v>126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6" t="s">
        <v>84</v>
      </c>
      <c r="BK215" s="144">
        <f>ROUND(I215*H215,2)</f>
        <v>0</v>
      </c>
      <c r="BL215" s="16" t="s">
        <v>133</v>
      </c>
      <c r="BM215" s="143" t="s">
        <v>481</v>
      </c>
    </row>
    <row r="216" spans="2:65" s="12" customFormat="1" ht="11.25" x14ac:dyDescent="0.2">
      <c r="B216" s="145"/>
      <c r="C216" s="220"/>
      <c r="D216" s="221" t="s">
        <v>199</v>
      </c>
      <c r="E216" s="222" t="s">
        <v>1</v>
      </c>
      <c r="F216" s="223" t="s">
        <v>482</v>
      </c>
      <c r="G216" s="220"/>
      <c r="H216" s="224">
        <v>5.76</v>
      </c>
      <c r="I216" s="147"/>
      <c r="L216" s="145"/>
      <c r="M216" s="148"/>
      <c r="T216" s="149"/>
      <c r="AT216" s="146" t="s">
        <v>199</v>
      </c>
      <c r="AU216" s="146" t="s">
        <v>86</v>
      </c>
      <c r="AV216" s="12" t="s">
        <v>86</v>
      </c>
      <c r="AW216" s="12" t="s">
        <v>32</v>
      </c>
      <c r="AX216" s="12" t="s">
        <v>76</v>
      </c>
      <c r="AY216" s="146" t="s">
        <v>126</v>
      </c>
    </row>
    <row r="217" spans="2:65" s="12" customFormat="1" ht="11.25" x14ac:dyDescent="0.2">
      <c r="B217" s="145"/>
      <c r="C217" s="220"/>
      <c r="D217" s="221" t="s">
        <v>199</v>
      </c>
      <c r="E217" s="222" t="s">
        <v>1</v>
      </c>
      <c r="F217" s="223" t="s">
        <v>483</v>
      </c>
      <c r="G217" s="220"/>
      <c r="H217" s="224">
        <v>-2.2610000000000001</v>
      </c>
      <c r="I217" s="147"/>
      <c r="L217" s="145"/>
      <c r="M217" s="148"/>
      <c r="T217" s="149"/>
      <c r="AT217" s="146" t="s">
        <v>199</v>
      </c>
      <c r="AU217" s="146" t="s">
        <v>86</v>
      </c>
      <c r="AV217" s="12" t="s">
        <v>86</v>
      </c>
      <c r="AW217" s="12" t="s">
        <v>32</v>
      </c>
      <c r="AX217" s="12" t="s">
        <v>76</v>
      </c>
      <c r="AY217" s="146" t="s">
        <v>126</v>
      </c>
    </row>
    <row r="218" spans="2:65" s="13" customFormat="1" ht="11.25" x14ac:dyDescent="0.2">
      <c r="B218" s="150"/>
      <c r="C218" s="225"/>
      <c r="D218" s="221" t="s">
        <v>199</v>
      </c>
      <c r="E218" s="226" t="s">
        <v>1</v>
      </c>
      <c r="F218" s="227" t="s">
        <v>201</v>
      </c>
      <c r="G218" s="225"/>
      <c r="H218" s="228">
        <v>3.4989999999999997</v>
      </c>
      <c r="I218" s="152"/>
      <c r="L218" s="150"/>
      <c r="M218" s="153"/>
      <c r="T218" s="154"/>
      <c r="AT218" s="151" t="s">
        <v>199</v>
      </c>
      <c r="AU218" s="151" t="s">
        <v>86</v>
      </c>
      <c r="AV218" s="13" t="s">
        <v>133</v>
      </c>
      <c r="AW218" s="13" t="s">
        <v>32</v>
      </c>
      <c r="AX218" s="13" t="s">
        <v>84</v>
      </c>
      <c r="AY218" s="151" t="s">
        <v>126</v>
      </c>
    </row>
    <row r="219" spans="2:65" s="1" customFormat="1" ht="34.9" customHeight="1" x14ac:dyDescent="0.2">
      <c r="B219" s="131"/>
      <c r="C219" s="215" t="s">
        <v>484</v>
      </c>
      <c r="D219" s="215" t="s">
        <v>128</v>
      </c>
      <c r="E219" s="216" t="s">
        <v>163</v>
      </c>
      <c r="F219" s="217" t="s">
        <v>164</v>
      </c>
      <c r="G219" s="218" t="s">
        <v>160</v>
      </c>
      <c r="H219" s="219">
        <v>3.4129999999999998</v>
      </c>
      <c r="I219" s="137"/>
      <c r="J219" s="138">
        <f>ROUND(I219*H219,2)</f>
        <v>0</v>
      </c>
      <c r="K219" s="134" t="s">
        <v>132</v>
      </c>
      <c r="L219" s="31"/>
      <c r="M219" s="139" t="s">
        <v>1</v>
      </c>
      <c r="N219" s="140" t="s">
        <v>41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133</v>
      </c>
      <c r="AT219" s="143" t="s">
        <v>128</v>
      </c>
      <c r="AU219" s="143" t="s">
        <v>86</v>
      </c>
      <c r="AY219" s="16" t="s">
        <v>126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6" t="s">
        <v>84</v>
      </c>
      <c r="BK219" s="144">
        <f>ROUND(I219*H219,2)</f>
        <v>0</v>
      </c>
      <c r="BL219" s="16" t="s">
        <v>133</v>
      </c>
      <c r="BM219" s="143" t="s">
        <v>485</v>
      </c>
    </row>
    <row r="220" spans="2:65" s="12" customFormat="1" ht="11.25" x14ac:dyDescent="0.2">
      <c r="B220" s="145"/>
      <c r="C220" s="220"/>
      <c r="D220" s="221" t="s">
        <v>199</v>
      </c>
      <c r="E220" s="222" t="s">
        <v>1</v>
      </c>
      <c r="F220" s="223" t="s">
        <v>486</v>
      </c>
      <c r="G220" s="220"/>
      <c r="H220" s="224">
        <v>3.4129999999999998</v>
      </c>
      <c r="I220" s="147"/>
      <c r="L220" s="145"/>
      <c r="M220" s="148"/>
      <c r="T220" s="149"/>
      <c r="AT220" s="146" t="s">
        <v>199</v>
      </c>
      <c r="AU220" s="146" t="s">
        <v>86</v>
      </c>
      <c r="AV220" s="12" t="s">
        <v>86</v>
      </c>
      <c r="AW220" s="12" t="s">
        <v>32</v>
      </c>
      <c r="AX220" s="12" t="s">
        <v>76</v>
      </c>
      <c r="AY220" s="146" t="s">
        <v>126</v>
      </c>
    </row>
    <row r="221" spans="2:65" s="13" customFormat="1" ht="11.25" x14ac:dyDescent="0.2">
      <c r="B221" s="150"/>
      <c r="C221" s="225"/>
      <c r="D221" s="221" t="s">
        <v>199</v>
      </c>
      <c r="E221" s="226" t="s">
        <v>1</v>
      </c>
      <c r="F221" s="227" t="s">
        <v>201</v>
      </c>
      <c r="G221" s="225"/>
      <c r="H221" s="228">
        <v>3.4129999999999998</v>
      </c>
      <c r="I221" s="152"/>
      <c r="L221" s="150"/>
      <c r="M221" s="153"/>
      <c r="T221" s="154"/>
      <c r="AT221" s="151" t="s">
        <v>199</v>
      </c>
      <c r="AU221" s="151" t="s">
        <v>86</v>
      </c>
      <c r="AV221" s="13" t="s">
        <v>133</v>
      </c>
      <c r="AW221" s="13" t="s">
        <v>32</v>
      </c>
      <c r="AX221" s="13" t="s">
        <v>84</v>
      </c>
      <c r="AY221" s="151" t="s">
        <v>126</v>
      </c>
    </row>
    <row r="222" spans="2:65" s="1" customFormat="1" ht="14.45" customHeight="1" x14ac:dyDescent="0.2">
      <c r="B222" s="131"/>
      <c r="C222" s="215" t="s">
        <v>487</v>
      </c>
      <c r="D222" s="215" t="s">
        <v>128</v>
      </c>
      <c r="E222" s="216" t="s">
        <v>448</v>
      </c>
      <c r="F222" s="217" t="s">
        <v>176</v>
      </c>
      <c r="G222" s="218" t="s">
        <v>160</v>
      </c>
      <c r="H222" s="219">
        <v>3.4129999999999998</v>
      </c>
      <c r="I222" s="137"/>
      <c r="J222" s="138">
        <f t="shared" ref="J222:J231" si="50">ROUND(I222*H222,2)</f>
        <v>0</v>
      </c>
      <c r="K222" s="134" t="s">
        <v>132</v>
      </c>
      <c r="L222" s="31"/>
      <c r="M222" s="139" t="s">
        <v>1</v>
      </c>
      <c r="N222" s="140" t="s">
        <v>41</v>
      </c>
      <c r="P222" s="141">
        <f t="shared" ref="P222:P231" si="51">O222*H222</f>
        <v>0</v>
      </c>
      <c r="Q222" s="141">
        <v>0</v>
      </c>
      <c r="R222" s="141">
        <f t="shared" ref="R222:R231" si="52">Q222*H222</f>
        <v>0</v>
      </c>
      <c r="S222" s="141">
        <v>0</v>
      </c>
      <c r="T222" s="142">
        <f t="shared" ref="T222:T231" si="53">S222*H222</f>
        <v>0</v>
      </c>
      <c r="AR222" s="143" t="s">
        <v>133</v>
      </c>
      <c r="AT222" s="143" t="s">
        <v>128</v>
      </c>
      <c r="AU222" s="143" t="s">
        <v>86</v>
      </c>
      <c r="AY222" s="16" t="s">
        <v>126</v>
      </c>
      <c r="BE222" s="144">
        <f t="shared" ref="BE222:BE231" si="54">IF(N222="základní",J222,0)</f>
        <v>0</v>
      </c>
      <c r="BF222" s="144">
        <f t="shared" ref="BF222:BF231" si="55">IF(N222="snížená",J222,0)</f>
        <v>0</v>
      </c>
      <c r="BG222" s="144">
        <f t="shared" ref="BG222:BG231" si="56">IF(N222="zákl. přenesená",J222,0)</f>
        <v>0</v>
      </c>
      <c r="BH222" s="144">
        <f t="shared" ref="BH222:BH231" si="57">IF(N222="sníž. přenesená",J222,0)</f>
        <v>0</v>
      </c>
      <c r="BI222" s="144">
        <f t="shared" ref="BI222:BI231" si="58">IF(N222="nulová",J222,0)</f>
        <v>0</v>
      </c>
      <c r="BJ222" s="16" t="s">
        <v>84</v>
      </c>
      <c r="BK222" s="144">
        <f t="shared" ref="BK222:BK231" si="59">ROUND(I222*H222,2)</f>
        <v>0</v>
      </c>
      <c r="BL222" s="16" t="s">
        <v>133</v>
      </c>
      <c r="BM222" s="143" t="s">
        <v>488</v>
      </c>
    </row>
    <row r="223" spans="2:65" s="1" customFormat="1" ht="22.15" customHeight="1" x14ac:dyDescent="0.2">
      <c r="B223" s="131"/>
      <c r="C223" s="215" t="s">
        <v>489</v>
      </c>
      <c r="D223" s="215" t="s">
        <v>128</v>
      </c>
      <c r="E223" s="216" t="s">
        <v>451</v>
      </c>
      <c r="F223" s="217" t="s">
        <v>452</v>
      </c>
      <c r="G223" s="218" t="s">
        <v>160</v>
      </c>
      <c r="H223" s="219">
        <v>3.4129999999999998</v>
      </c>
      <c r="I223" s="137"/>
      <c r="J223" s="138">
        <f t="shared" si="50"/>
        <v>0</v>
      </c>
      <c r="K223" s="134" t="s">
        <v>1</v>
      </c>
      <c r="L223" s="31"/>
      <c r="M223" s="139" t="s">
        <v>1</v>
      </c>
      <c r="N223" s="140" t="s">
        <v>41</v>
      </c>
      <c r="P223" s="141">
        <f t="shared" si="51"/>
        <v>0</v>
      </c>
      <c r="Q223" s="141">
        <v>0</v>
      </c>
      <c r="R223" s="141">
        <f t="shared" si="52"/>
        <v>0</v>
      </c>
      <c r="S223" s="141">
        <v>0</v>
      </c>
      <c r="T223" s="142">
        <f t="shared" si="53"/>
        <v>0</v>
      </c>
      <c r="AR223" s="143" t="s">
        <v>133</v>
      </c>
      <c r="AT223" s="143" t="s">
        <v>128</v>
      </c>
      <c r="AU223" s="143" t="s">
        <v>86</v>
      </c>
      <c r="AY223" s="16" t="s">
        <v>126</v>
      </c>
      <c r="BE223" s="144">
        <f t="shared" si="54"/>
        <v>0</v>
      </c>
      <c r="BF223" s="144">
        <f t="shared" si="55"/>
        <v>0</v>
      </c>
      <c r="BG223" s="144">
        <f t="shared" si="56"/>
        <v>0</v>
      </c>
      <c r="BH223" s="144">
        <f t="shared" si="57"/>
        <v>0</v>
      </c>
      <c r="BI223" s="144">
        <f t="shared" si="58"/>
        <v>0</v>
      </c>
      <c r="BJ223" s="16" t="s">
        <v>84</v>
      </c>
      <c r="BK223" s="144">
        <f t="shared" si="59"/>
        <v>0</v>
      </c>
      <c r="BL223" s="16" t="s">
        <v>133</v>
      </c>
      <c r="BM223" s="143" t="s">
        <v>490</v>
      </c>
    </row>
    <row r="224" spans="2:65" s="1" customFormat="1" ht="22.15" customHeight="1" x14ac:dyDescent="0.2">
      <c r="B224" s="131"/>
      <c r="C224" s="215" t="s">
        <v>491</v>
      </c>
      <c r="D224" s="215" t="s">
        <v>128</v>
      </c>
      <c r="E224" s="216" t="s">
        <v>492</v>
      </c>
      <c r="F224" s="217" t="s">
        <v>493</v>
      </c>
      <c r="G224" s="218" t="s">
        <v>131</v>
      </c>
      <c r="H224" s="219">
        <v>2</v>
      </c>
      <c r="I224" s="137"/>
      <c r="J224" s="138">
        <f t="shared" si="50"/>
        <v>0</v>
      </c>
      <c r="K224" s="134" t="s">
        <v>132</v>
      </c>
      <c r="L224" s="31"/>
      <c r="M224" s="139" t="s">
        <v>1</v>
      </c>
      <c r="N224" s="140" t="s">
        <v>41</v>
      </c>
      <c r="P224" s="141">
        <f t="shared" si="51"/>
        <v>0</v>
      </c>
      <c r="Q224" s="141">
        <v>0.41488999999999998</v>
      </c>
      <c r="R224" s="141">
        <f t="shared" si="52"/>
        <v>0.82977999999999996</v>
      </c>
      <c r="S224" s="141">
        <v>0</v>
      </c>
      <c r="T224" s="142">
        <f t="shared" si="53"/>
        <v>0</v>
      </c>
      <c r="AR224" s="143" t="s">
        <v>133</v>
      </c>
      <c r="AT224" s="143" t="s">
        <v>128</v>
      </c>
      <c r="AU224" s="143" t="s">
        <v>86</v>
      </c>
      <c r="AY224" s="16" t="s">
        <v>126</v>
      </c>
      <c r="BE224" s="144">
        <f t="shared" si="54"/>
        <v>0</v>
      </c>
      <c r="BF224" s="144">
        <f t="shared" si="55"/>
        <v>0</v>
      </c>
      <c r="BG224" s="144">
        <f t="shared" si="56"/>
        <v>0</v>
      </c>
      <c r="BH224" s="144">
        <f t="shared" si="57"/>
        <v>0</v>
      </c>
      <c r="BI224" s="144">
        <f t="shared" si="58"/>
        <v>0</v>
      </c>
      <c r="BJ224" s="16" t="s">
        <v>84</v>
      </c>
      <c r="BK224" s="144">
        <f t="shared" si="59"/>
        <v>0</v>
      </c>
      <c r="BL224" s="16" t="s">
        <v>133</v>
      </c>
      <c r="BM224" s="143" t="s">
        <v>494</v>
      </c>
    </row>
    <row r="225" spans="2:65" s="1" customFormat="1" ht="22.15" customHeight="1" x14ac:dyDescent="0.2">
      <c r="B225" s="131"/>
      <c r="C225" s="232" t="s">
        <v>312</v>
      </c>
      <c r="D225" s="232" t="s">
        <v>277</v>
      </c>
      <c r="E225" s="233" t="s">
        <v>495</v>
      </c>
      <c r="F225" s="234" t="s">
        <v>496</v>
      </c>
      <c r="G225" s="235" t="s">
        <v>131</v>
      </c>
      <c r="H225" s="236">
        <v>2</v>
      </c>
      <c r="I225" s="161"/>
      <c r="J225" s="162">
        <f t="shared" si="50"/>
        <v>0</v>
      </c>
      <c r="K225" s="160" t="s">
        <v>132</v>
      </c>
      <c r="L225" s="163"/>
      <c r="M225" s="164" t="s">
        <v>1</v>
      </c>
      <c r="N225" s="165" t="s">
        <v>41</v>
      </c>
      <c r="P225" s="141">
        <f t="shared" si="51"/>
        <v>0</v>
      </c>
      <c r="Q225" s="141">
        <v>1.29</v>
      </c>
      <c r="R225" s="141">
        <f t="shared" si="52"/>
        <v>2.58</v>
      </c>
      <c r="S225" s="141">
        <v>0</v>
      </c>
      <c r="T225" s="142">
        <f t="shared" si="53"/>
        <v>0</v>
      </c>
      <c r="AR225" s="143" t="s">
        <v>157</v>
      </c>
      <c r="AT225" s="143" t="s">
        <v>277</v>
      </c>
      <c r="AU225" s="143" t="s">
        <v>86</v>
      </c>
      <c r="AY225" s="16" t="s">
        <v>126</v>
      </c>
      <c r="BE225" s="144">
        <f t="shared" si="54"/>
        <v>0</v>
      </c>
      <c r="BF225" s="144">
        <f t="shared" si="55"/>
        <v>0</v>
      </c>
      <c r="BG225" s="144">
        <f t="shared" si="56"/>
        <v>0</v>
      </c>
      <c r="BH225" s="144">
        <f t="shared" si="57"/>
        <v>0</v>
      </c>
      <c r="BI225" s="144">
        <f t="shared" si="58"/>
        <v>0</v>
      </c>
      <c r="BJ225" s="16" t="s">
        <v>84</v>
      </c>
      <c r="BK225" s="144">
        <f t="shared" si="59"/>
        <v>0</v>
      </c>
      <c r="BL225" s="16" t="s">
        <v>133</v>
      </c>
      <c r="BM225" s="143" t="s">
        <v>497</v>
      </c>
    </row>
    <row r="226" spans="2:65" s="1" customFormat="1" ht="22.15" customHeight="1" x14ac:dyDescent="0.2">
      <c r="B226" s="131"/>
      <c r="C226" s="215" t="s">
        <v>498</v>
      </c>
      <c r="D226" s="215" t="s">
        <v>128</v>
      </c>
      <c r="E226" s="216" t="s">
        <v>499</v>
      </c>
      <c r="F226" s="217" t="s">
        <v>500</v>
      </c>
      <c r="G226" s="218" t="s">
        <v>131</v>
      </c>
      <c r="H226" s="219">
        <v>4</v>
      </c>
      <c r="I226" s="137"/>
      <c r="J226" s="138">
        <f t="shared" si="50"/>
        <v>0</v>
      </c>
      <c r="K226" s="134" t="s">
        <v>132</v>
      </c>
      <c r="L226" s="31"/>
      <c r="M226" s="139" t="s">
        <v>1</v>
      </c>
      <c r="N226" s="140" t="s">
        <v>41</v>
      </c>
      <c r="P226" s="141">
        <f t="shared" si="51"/>
        <v>0</v>
      </c>
      <c r="Q226" s="141">
        <v>9.8899999999999995E-3</v>
      </c>
      <c r="R226" s="141">
        <f t="shared" si="52"/>
        <v>3.9559999999999998E-2</v>
      </c>
      <c r="S226" s="141">
        <v>0</v>
      </c>
      <c r="T226" s="142">
        <f t="shared" si="53"/>
        <v>0</v>
      </c>
      <c r="AR226" s="143" t="s">
        <v>133</v>
      </c>
      <c r="AT226" s="143" t="s">
        <v>128</v>
      </c>
      <c r="AU226" s="143" t="s">
        <v>86</v>
      </c>
      <c r="AY226" s="16" t="s">
        <v>126</v>
      </c>
      <c r="BE226" s="144">
        <f t="shared" si="54"/>
        <v>0</v>
      </c>
      <c r="BF226" s="144">
        <f t="shared" si="55"/>
        <v>0</v>
      </c>
      <c r="BG226" s="144">
        <f t="shared" si="56"/>
        <v>0</v>
      </c>
      <c r="BH226" s="144">
        <f t="shared" si="57"/>
        <v>0</v>
      </c>
      <c r="BI226" s="144">
        <f t="shared" si="58"/>
        <v>0</v>
      </c>
      <c r="BJ226" s="16" t="s">
        <v>84</v>
      </c>
      <c r="BK226" s="144">
        <f t="shared" si="59"/>
        <v>0</v>
      </c>
      <c r="BL226" s="16" t="s">
        <v>133</v>
      </c>
      <c r="BM226" s="143" t="s">
        <v>501</v>
      </c>
    </row>
    <row r="227" spans="2:65" s="1" customFormat="1" ht="14.45" customHeight="1" x14ac:dyDescent="0.2">
      <c r="B227" s="131"/>
      <c r="C227" s="232" t="s">
        <v>502</v>
      </c>
      <c r="D227" s="232" t="s">
        <v>277</v>
      </c>
      <c r="E227" s="233" t="s">
        <v>503</v>
      </c>
      <c r="F227" s="234" t="s">
        <v>504</v>
      </c>
      <c r="G227" s="235" t="s">
        <v>131</v>
      </c>
      <c r="H227" s="236">
        <v>4</v>
      </c>
      <c r="I227" s="161"/>
      <c r="J227" s="162">
        <f t="shared" si="50"/>
        <v>0</v>
      </c>
      <c r="K227" s="160" t="s">
        <v>132</v>
      </c>
      <c r="L227" s="163"/>
      <c r="M227" s="164" t="s">
        <v>1</v>
      </c>
      <c r="N227" s="165" t="s">
        <v>41</v>
      </c>
      <c r="P227" s="141">
        <f t="shared" si="51"/>
        <v>0</v>
      </c>
      <c r="Q227" s="141">
        <v>0.52600000000000002</v>
      </c>
      <c r="R227" s="141">
        <f t="shared" si="52"/>
        <v>2.1040000000000001</v>
      </c>
      <c r="S227" s="141">
        <v>0</v>
      </c>
      <c r="T227" s="142">
        <f t="shared" si="53"/>
        <v>0</v>
      </c>
      <c r="AR227" s="143" t="s">
        <v>157</v>
      </c>
      <c r="AT227" s="143" t="s">
        <v>277</v>
      </c>
      <c r="AU227" s="143" t="s">
        <v>86</v>
      </c>
      <c r="AY227" s="16" t="s">
        <v>126</v>
      </c>
      <c r="BE227" s="144">
        <f t="shared" si="54"/>
        <v>0</v>
      </c>
      <c r="BF227" s="144">
        <f t="shared" si="55"/>
        <v>0</v>
      </c>
      <c r="BG227" s="144">
        <f t="shared" si="56"/>
        <v>0</v>
      </c>
      <c r="BH227" s="144">
        <f t="shared" si="57"/>
        <v>0</v>
      </c>
      <c r="BI227" s="144">
        <f t="shared" si="58"/>
        <v>0</v>
      </c>
      <c r="BJ227" s="16" t="s">
        <v>84</v>
      </c>
      <c r="BK227" s="144">
        <f t="shared" si="59"/>
        <v>0</v>
      </c>
      <c r="BL227" s="16" t="s">
        <v>133</v>
      </c>
      <c r="BM227" s="143" t="s">
        <v>505</v>
      </c>
    </row>
    <row r="228" spans="2:65" s="1" customFormat="1" ht="22.15" customHeight="1" x14ac:dyDescent="0.2">
      <c r="B228" s="131"/>
      <c r="C228" s="215" t="s">
        <v>332</v>
      </c>
      <c r="D228" s="215" t="s">
        <v>128</v>
      </c>
      <c r="E228" s="216" t="s">
        <v>506</v>
      </c>
      <c r="F228" s="217" t="s">
        <v>507</v>
      </c>
      <c r="G228" s="218" t="s">
        <v>131</v>
      </c>
      <c r="H228" s="219">
        <v>2</v>
      </c>
      <c r="I228" s="137"/>
      <c r="J228" s="138">
        <f t="shared" si="50"/>
        <v>0</v>
      </c>
      <c r="K228" s="134" t="s">
        <v>132</v>
      </c>
      <c r="L228" s="31"/>
      <c r="M228" s="139" t="s">
        <v>1</v>
      </c>
      <c r="N228" s="140" t="s">
        <v>41</v>
      </c>
      <c r="P228" s="141">
        <f t="shared" si="51"/>
        <v>0</v>
      </c>
      <c r="Q228" s="141">
        <v>1.218E-2</v>
      </c>
      <c r="R228" s="141">
        <f t="shared" si="52"/>
        <v>2.436E-2</v>
      </c>
      <c r="S228" s="141">
        <v>0</v>
      </c>
      <c r="T228" s="142">
        <f t="shared" si="53"/>
        <v>0</v>
      </c>
      <c r="AR228" s="143" t="s">
        <v>133</v>
      </c>
      <c r="AT228" s="143" t="s">
        <v>128</v>
      </c>
      <c r="AU228" s="143" t="s">
        <v>86</v>
      </c>
      <c r="AY228" s="16" t="s">
        <v>126</v>
      </c>
      <c r="BE228" s="144">
        <f t="shared" si="54"/>
        <v>0</v>
      </c>
      <c r="BF228" s="144">
        <f t="shared" si="55"/>
        <v>0</v>
      </c>
      <c r="BG228" s="144">
        <f t="shared" si="56"/>
        <v>0</v>
      </c>
      <c r="BH228" s="144">
        <f t="shared" si="57"/>
        <v>0</v>
      </c>
      <c r="BI228" s="144">
        <f t="shared" si="58"/>
        <v>0</v>
      </c>
      <c r="BJ228" s="16" t="s">
        <v>84</v>
      </c>
      <c r="BK228" s="144">
        <f t="shared" si="59"/>
        <v>0</v>
      </c>
      <c r="BL228" s="16" t="s">
        <v>133</v>
      </c>
      <c r="BM228" s="143" t="s">
        <v>508</v>
      </c>
    </row>
    <row r="229" spans="2:65" s="1" customFormat="1" ht="22.15" customHeight="1" x14ac:dyDescent="0.2">
      <c r="B229" s="131"/>
      <c r="C229" s="232" t="s">
        <v>509</v>
      </c>
      <c r="D229" s="232" t="s">
        <v>277</v>
      </c>
      <c r="E229" s="233" t="s">
        <v>510</v>
      </c>
      <c r="F229" s="234" t="s">
        <v>511</v>
      </c>
      <c r="G229" s="235" t="s">
        <v>131</v>
      </c>
      <c r="H229" s="236">
        <v>2</v>
      </c>
      <c r="I229" s="161"/>
      <c r="J229" s="162">
        <f t="shared" si="50"/>
        <v>0</v>
      </c>
      <c r="K229" s="160" t="s">
        <v>132</v>
      </c>
      <c r="L229" s="163"/>
      <c r="M229" s="164" t="s">
        <v>1</v>
      </c>
      <c r="N229" s="165" t="s">
        <v>41</v>
      </c>
      <c r="P229" s="141">
        <f t="shared" si="51"/>
        <v>0</v>
      </c>
      <c r="Q229" s="141">
        <v>0.58499999999999996</v>
      </c>
      <c r="R229" s="141">
        <f t="shared" si="52"/>
        <v>1.17</v>
      </c>
      <c r="S229" s="141">
        <v>0</v>
      </c>
      <c r="T229" s="142">
        <f t="shared" si="53"/>
        <v>0</v>
      </c>
      <c r="AR229" s="143" t="s">
        <v>157</v>
      </c>
      <c r="AT229" s="143" t="s">
        <v>277</v>
      </c>
      <c r="AU229" s="143" t="s">
        <v>86</v>
      </c>
      <c r="AY229" s="16" t="s">
        <v>126</v>
      </c>
      <c r="BE229" s="144">
        <f t="shared" si="54"/>
        <v>0</v>
      </c>
      <c r="BF229" s="144">
        <f t="shared" si="55"/>
        <v>0</v>
      </c>
      <c r="BG229" s="144">
        <f t="shared" si="56"/>
        <v>0</v>
      </c>
      <c r="BH229" s="144">
        <f t="shared" si="57"/>
        <v>0</v>
      </c>
      <c r="BI229" s="144">
        <f t="shared" si="58"/>
        <v>0</v>
      </c>
      <c r="BJ229" s="16" t="s">
        <v>84</v>
      </c>
      <c r="BK229" s="144">
        <f t="shared" si="59"/>
        <v>0</v>
      </c>
      <c r="BL229" s="16" t="s">
        <v>133</v>
      </c>
      <c r="BM229" s="143" t="s">
        <v>512</v>
      </c>
    </row>
    <row r="230" spans="2:65" s="1" customFormat="1" ht="34.9" customHeight="1" x14ac:dyDescent="0.2">
      <c r="B230" s="131"/>
      <c r="C230" s="215" t="s">
        <v>513</v>
      </c>
      <c r="D230" s="215" t="s">
        <v>128</v>
      </c>
      <c r="E230" s="216" t="s">
        <v>514</v>
      </c>
      <c r="F230" s="217" t="s">
        <v>515</v>
      </c>
      <c r="G230" s="218" t="s">
        <v>131</v>
      </c>
      <c r="H230" s="219">
        <v>2</v>
      </c>
      <c r="I230" s="137"/>
      <c r="J230" s="138">
        <f t="shared" si="50"/>
        <v>0</v>
      </c>
      <c r="K230" s="134" t="s">
        <v>132</v>
      </c>
      <c r="L230" s="31"/>
      <c r="M230" s="139" t="s">
        <v>1</v>
      </c>
      <c r="N230" s="140" t="s">
        <v>41</v>
      </c>
      <c r="P230" s="141">
        <f t="shared" si="51"/>
        <v>0</v>
      </c>
      <c r="Q230" s="141">
        <v>0.09</v>
      </c>
      <c r="R230" s="141">
        <f t="shared" si="52"/>
        <v>0.18</v>
      </c>
      <c r="S230" s="141">
        <v>0</v>
      </c>
      <c r="T230" s="142">
        <f t="shared" si="53"/>
        <v>0</v>
      </c>
      <c r="AR230" s="143" t="s">
        <v>133</v>
      </c>
      <c r="AT230" s="143" t="s">
        <v>128</v>
      </c>
      <c r="AU230" s="143" t="s">
        <v>86</v>
      </c>
      <c r="AY230" s="16" t="s">
        <v>126</v>
      </c>
      <c r="BE230" s="144">
        <f t="shared" si="54"/>
        <v>0</v>
      </c>
      <c r="BF230" s="144">
        <f t="shared" si="55"/>
        <v>0</v>
      </c>
      <c r="BG230" s="144">
        <f t="shared" si="56"/>
        <v>0</v>
      </c>
      <c r="BH230" s="144">
        <f t="shared" si="57"/>
        <v>0</v>
      </c>
      <c r="BI230" s="144">
        <f t="shared" si="58"/>
        <v>0</v>
      </c>
      <c r="BJ230" s="16" t="s">
        <v>84</v>
      </c>
      <c r="BK230" s="144">
        <f t="shared" si="59"/>
        <v>0</v>
      </c>
      <c r="BL230" s="16" t="s">
        <v>133</v>
      </c>
      <c r="BM230" s="143" t="s">
        <v>516</v>
      </c>
    </row>
    <row r="231" spans="2:65" s="1" customFormat="1" ht="22.15" customHeight="1" x14ac:dyDescent="0.2">
      <c r="B231" s="131"/>
      <c r="C231" s="232" t="s">
        <v>517</v>
      </c>
      <c r="D231" s="232" t="s">
        <v>277</v>
      </c>
      <c r="E231" s="233" t="s">
        <v>518</v>
      </c>
      <c r="F231" s="234" t="s">
        <v>519</v>
      </c>
      <c r="G231" s="235" t="s">
        <v>131</v>
      </c>
      <c r="H231" s="236">
        <v>2</v>
      </c>
      <c r="I231" s="161"/>
      <c r="J231" s="162">
        <f t="shared" si="50"/>
        <v>0</v>
      </c>
      <c r="K231" s="160" t="s">
        <v>132</v>
      </c>
      <c r="L231" s="163"/>
      <c r="M231" s="164" t="s">
        <v>1</v>
      </c>
      <c r="N231" s="165" t="s">
        <v>41</v>
      </c>
      <c r="P231" s="141">
        <f t="shared" si="51"/>
        <v>0</v>
      </c>
      <c r="Q231" s="141">
        <v>5.6300000000000003E-2</v>
      </c>
      <c r="R231" s="141">
        <f t="shared" si="52"/>
        <v>0.11260000000000001</v>
      </c>
      <c r="S231" s="141">
        <v>0</v>
      </c>
      <c r="T231" s="142">
        <f t="shared" si="53"/>
        <v>0</v>
      </c>
      <c r="AR231" s="143" t="s">
        <v>157</v>
      </c>
      <c r="AT231" s="143" t="s">
        <v>277</v>
      </c>
      <c r="AU231" s="143" t="s">
        <v>86</v>
      </c>
      <c r="AY231" s="16" t="s">
        <v>126</v>
      </c>
      <c r="BE231" s="144">
        <f t="shared" si="54"/>
        <v>0</v>
      </c>
      <c r="BF231" s="144">
        <f t="shared" si="55"/>
        <v>0</v>
      </c>
      <c r="BG231" s="144">
        <f t="shared" si="56"/>
        <v>0</v>
      </c>
      <c r="BH231" s="144">
        <f t="shared" si="57"/>
        <v>0</v>
      </c>
      <c r="BI231" s="144">
        <f t="shared" si="58"/>
        <v>0</v>
      </c>
      <c r="BJ231" s="16" t="s">
        <v>84</v>
      </c>
      <c r="BK231" s="144">
        <f t="shared" si="59"/>
        <v>0</v>
      </c>
      <c r="BL231" s="16" t="s">
        <v>133</v>
      </c>
      <c r="BM231" s="143" t="s">
        <v>520</v>
      </c>
    </row>
    <row r="232" spans="2:65" s="11" customFormat="1" ht="22.9" customHeight="1" x14ac:dyDescent="0.2">
      <c r="B232" s="119"/>
      <c r="C232" s="229"/>
      <c r="D232" s="230" t="s">
        <v>75</v>
      </c>
      <c r="E232" s="231" t="s">
        <v>521</v>
      </c>
      <c r="F232" s="231" t="s">
        <v>522</v>
      </c>
      <c r="G232" s="229"/>
      <c r="H232" s="229"/>
      <c r="I232" s="122"/>
      <c r="J232" s="130">
        <f>BK232</f>
        <v>0</v>
      </c>
      <c r="L232" s="119"/>
      <c r="M232" s="124"/>
      <c r="P232" s="125">
        <f>SUM(P233:P239)</f>
        <v>0</v>
      </c>
      <c r="R232" s="125">
        <f>SUM(R233:R239)</f>
        <v>2.3950000000000048E-2</v>
      </c>
      <c r="T232" s="126">
        <f>SUM(T233:T239)</f>
        <v>0</v>
      </c>
      <c r="AR232" s="120" t="s">
        <v>84</v>
      </c>
      <c r="AT232" s="127" t="s">
        <v>75</v>
      </c>
      <c r="AU232" s="127" t="s">
        <v>84</v>
      </c>
      <c r="AY232" s="120" t="s">
        <v>126</v>
      </c>
      <c r="BK232" s="128">
        <f>SUM(BK233:BK239)</f>
        <v>0</v>
      </c>
    </row>
    <row r="233" spans="2:65" s="1" customFormat="1" ht="22.15" customHeight="1" x14ac:dyDescent="0.2">
      <c r="B233" s="131"/>
      <c r="C233" s="215" t="s">
        <v>523</v>
      </c>
      <c r="D233" s="215" t="s">
        <v>128</v>
      </c>
      <c r="E233" s="216" t="s">
        <v>524</v>
      </c>
      <c r="F233" s="217" t="s">
        <v>525</v>
      </c>
      <c r="G233" s="218" t="s">
        <v>131</v>
      </c>
      <c r="H233" s="219">
        <v>2</v>
      </c>
      <c r="I233" s="137"/>
      <c r="J233" s="138">
        <f>ROUND(I233*H233,2)</f>
        <v>0</v>
      </c>
      <c r="K233" s="134" t="s">
        <v>132</v>
      </c>
      <c r="L233" s="31"/>
      <c r="M233" s="139" t="s">
        <v>1</v>
      </c>
      <c r="N233" s="140" t="s">
        <v>41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133</v>
      </c>
      <c r="AT233" s="143" t="s">
        <v>128</v>
      </c>
      <c r="AU233" s="143" t="s">
        <v>86</v>
      </c>
      <c r="AY233" s="16" t="s">
        <v>126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6" t="s">
        <v>84</v>
      </c>
      <c r="BK233" s="144">
        <f>ROUND(I233*H233,2)</f>
        <v>0</v>
      </c>
      <c r="BL233" s="16" t="s">
        <v>133</v>
      </c>
      <c r="BM233" s="143" t="s">
        <v>526</v>
      </c>
    </row>
    <row r="234" spans="2:65" s="1" customFormat="1" ht="14.45" customHeight="1" x14ac:dyDescent="0.2">
      <c r="B234" s="131"/>
      <c r="C234" s="232" t="s">
        <v>527</v>
      </c>
      <c r="D234" s="232" t="s">
        <v>277</v>
      </c>
      <c r="E234" s="233" t="s">
        <v>528</v>
      </c>
      <c r="F234" s="234" t="s">
        <v>529</v>
      </c>
      <c r="G234" s="235" t="s">
        <v>131</v>
      </c>
      <c r="H234" s="236">
        <v>2</v>
      </c>
      <c r="I234" s="161"/>
      <c r="J234" s="162">
        <f>ROUND(I234*H234,2)</f>
        <v>0</v>
      </c>
      <c r="K234" s="160" t="s">
        <v>309</v>
      </c>
      <c r="L234" s="163"/>
      <c r="M234" s="164" t="s">
        <v>1</v>
      </c>
      <c r="N234" s="165" t="s">
        <v>41</v>
      </c>
      <c r="P234" s="141">
        <f>O234*H234</f>
        <v>0</v>
      </c>
      <c r="Q234" s="141">
        <v>2.5000000000000001E-3</v>
      </c>
      <c r="R234" s="141">
        <f>Q234*H234</f>
        <v>5.0000000000000001E-3</v>
      </c>
      <c r="S234" s="141">
        <v>0</v>
      </c>
      <c r="T234" s="142">
        <f>S234*H234</f>
        <v>0</v>
      </c>
      <c r="AR234" s="143" t="s">
        <v>157</v>
      </c>
      <c r="AT234" s="143" t="s">
        <v>277</v>
      </c>
      <c r="AU234" s="143" t="s">
        <v>86</v>
      </c>
      <c r="AY234" s="16" t="s">
        <v>126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6" t="s">
        <v>84</v>
      </c>
      <c r="BK234" s="144">
        <f>ROUND(I234*H234,2)</f>
        <v>0</v>
      </c>
      <c r="BL234" s="16" t="s">
        <v>133</v>
      </c>
      <c r="BM234" s="143" t="s">
        <v>530</v>
      </c>
    </row>
    <row r="235" spans="2:65" s="1" customFormat="1" ht="22.15" customHeight="1" x14ac:dyDescent="0.2">
      <c r="B235" s="131"/>
      <c r="C235" s="215" t="s">
        <v>531</v>
      </c>
      <c r="D235" s="215" t="s">
        <v>128</v>
      </c>
      <c r="E235" s="216" t="s">
        <v>532</v>
      </c>
      <c r="F235" s="217" t="s">
        <v>533</v>
      </c>
      <c r="G235" s="218" t="s">
        <v>131</v>
      </c>
      <c r="H235" s="219">
        <v>2</v>
      </c>
      <c r="I235" s="137"/>
      <c r="J235" s="138">
        <f>ROUND(I235*H235,2)</f>
        <v>0</v>
      </c>
      <c r="K235" s="134" t="s">
        <v>132</v>
      </c>
      <c r="L235" s="31"/>
      <c r="M235" s="139" t="s">
        <v>1</v>
      </c>
      <c r="N235" s="140" t="s">
        <v>41</v>
      </c>
      <c r="P235" s="141">
        <f>O235*H235</f>
        <v>0</v>
      </c>
      <c r="Q235" s="141">
        <v>6.9999999999999999E-4</v>
      </c>
      <c r="R235" s="141">
        <f>Q235*H235</f>
        <v>1.4E-3</v>
      </c>
      <c r="S235" s="141">
        <v>0</v>
      </c>
      <c r="T235" s="142">
        <f>S235*H235</f>
        <v>0</v>
      </c>
      <c r="AR235" s="143" t="s">
        <v>133</v>
      </c>
      <c r="AT235" s="143" t="s">
        <v>128</v>
      </c>
      <c r="AU235" s="143" t="s">
        <v>86</v>
      </c>
      <c r="AY235" s="16" t="s">
        <v>126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6" t="s">
        <v>84</v>
      </c>
      <c r="BK235" s="144">
        <f>ROUND(I235*H235,2)</f>
        <v>0</v>
      </c>
      <c r="BL235" s="16" t="s">
        <v>133</v>
      </c>
      <c r="BM235" s="143" t="s">
        <v>534</v>
      </c>
    </row>
    <row r="236" spans="2:65" s="1" customFormat="1" ht="22.15" customHeight="1" x14ac:dyDescent="0.2">
      <c r="B236" s="131"/>
      <c r="C236" s="232" t="s">
        <v>535</v>
      </c>
      <c r="D236" s="232" t="s">
        <v>277</v>
      </c>
      <c r="E236" s="233" t="s">
        <v>536</v>
      </c>
      <c r="F236" s="234" t="s">
        <v>537</v>
      </c>
      <c r="G236" s="235" t="s">
        <v>131</v>
      </c>
      <c r="H236" s="236">
        <v>2.0000000000000102</v>
      </c>
      <c r="I236" s="161"/>
      <c r="J236" s="162">
        <f>ROUND(I236*H236,2)</f>
        <v>0</v>
      </c>
      <c r="K236" s="160" t="s">
        <v>385</v>
      </c>
      <c r="L236" s="163"/>
      <c r="M236" s="164" t="s">
        <v>1</v>
      </c>
      <c r="N236" s="165" t="s">
        <v>41</v>
      </c>
      <c r="P236" s="141">
        <f>O236*H236</f>
        <v>0</v>
      </c>
      <c r="Q236" s="141">
        <v>5.0000000000000001E-3</v>
      </c>
      <c r="R236" s="141">
        <f>Q236*H236</f>
        <v>1.0000000000000051E-2</v>
      </c>
      <c r="S236" s="141">
        <v>0</v>
      </c>
      <c r="T236" s="142">
        <f>S236*H236</f>
        <v>0</v>
      </c>
      <c r="AR236" s="143" t="s">
        <v>157</v>
      </c>
      <c r="AT236" s="143" t="s">
        <v>277</v>
      </c>
      <c r="AU236" s="143" t="s">
        <v>86</v>
      </c>
      <c r="AY236" s="16" t="s">
        <v>126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6" t="s">
        <v>84</v>
      </c>
      <c r="BK236" s="144">
        <f>ROUND(I236*H236,2)</f>
        <v>0</v>
      </c>
      <c r="BL236" s="16" t="s">
        <v>133</v>
      </c>
      <c r="BM236" s="143" t="s">
        <v>538</v>
      </c>
    </row>
    <row r="237" spans="2:65" s="12" customFormat="1" ht="11.25" x14ac:dyDescent="0.2">
      <c r="B237" s="145"/>
      <c r="C237" s="220"/>
      <c r="D237" s="221" t="s">
        <v>199</v>
      </c>
      <c r="E237" s="220"/>
      <c r="F237" s="223" t="s">
        <v>539</v>
      </c>
      <c r="G237" s="220"/>
      <c r="H237" s="224">
        <v>2.0000000000000102</v>
      </c>
      <c r="I237" s="147"/>
      <c r="L237" s="145"/>
      <c r="M237" s="148"/>
      <c r="T237" s="149"/>
      <c r="AT237" s="146" t="s">
        <v>199</v>
      </c>
      <c r="AU237" s="146" t="s">
        <v>86</v>
      </c>
      <c r="AV237" s="12" t="s">
        <v>86</v>
      </c>
      <c r="AW237" s="12" t="s">
        <v>3</v>
      </c>
      <c r="AX237" s="12" t="s">
        <v>84</v>
      </c>
      <c r="AY237" s="146" t="s">
        <v>126</v>
      </c>
    </row>
    <row r="238" spans="2:65" s="1" customFormat="1" ht="22.15" customHeight="1" x14ac:dyDescent="0.2">
      <c r="B238" s="131"/>
      <c r="C238" s="215" t="s">
        <v>540</v>
      </c>
      <c r="D238" s="215" t="s">
        <v>128</v>
      </c>
      <c r="E238" s="216" t="s">
        <v>541</v>
      </c>
      <c r="F238" s="217" t="s">
        <v>542</v>
      </c>
      <c r="G238" s="218" t="s">
        <v>131</v>
      </c>
      <c r="H238" s="219">
        <v>5</v>
      </c>
      <c r="I238" s="137"/>
      <c r="J238" s="138">
        <f>ROUND(I238*H238,2)</f>
        <v>0</v>
      </c>
      <c r="K238" s="134" t="s">
        <v>132</v>
      </c>
      <c r="L238" s="31"/>
      <c r="M238" s="139" t="s">
        <v>1</v>
      </c>
      <c r="N238" s="140" t="s">
        <v>41</v>
      </c>
      <c r="P238" s="141">
        <f>O238*H238</f>
        <v>0</v>
      </c>
      <c r="Q238" s="141">
        <v>5.2999999999999998E-4</v>
      </c>
      <c r="R238" s="141">
        <f>Q238*H238</f>
        <v>2.65E-3</v>
      </c>
      <c r="S238" s="141">
        <v>0</v>
      </c>
      <c r="T238" s="142">
        <f>S238*H238</f>
        <v>0</v>
      </c>
      <c r="AR238" s="143" t="s">
        <v>133</v>
      </c>
      <c r="AT238" s="143" t="s">
        <v>128</v>
      </c>
      <c r="AU238" s="143" t="s">
        <v>86</v>
      </c>
      <c r="AY238" s="16" t="s">
        <v>126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6" t="s">
        <v>84</v>
      </c>
      <c r="BK238" s="144">
        <f>ROUND(I238*H238,2)</f>
        <v>0</v>
      </c>
      <c r="BL238" s="16" t="s">
        <v>133</v>
      </c>
      <c r="BM238" s="143" t="s">
        <v>543</v>
      </c>
    </row>
    <row r="239" spans="2:65" s="1" customFormat="1" ht="22.15" customHeight="1" x14ac:dyDescent="0.2">
      <c r="B239" s="131"/>
      <c r="C239" s="215" t="s">
        <v>544</v>
      </c>
      <c r="D239" s="215" t="s">
        <v>128</v>
      </c>
      <c r="E239" s="216" t="s">
        <v>545</v>
      </c>
      <c r="F239" s="217" t="s">
        <v>546</v>
      </c>
      <c r="G239" s="218" t="s">
        <v>181</v>
      </c>
      <c r="H239" s="219">
        <v>70</v>
      </c>
      <c r="I239" s="137"/>
      <c r="J239" s="138">
        <f>ROUND(I239*H239,2)</f>
        <v>0</v>
      </c>
      <c r="K239" s="134" t="s">
        <v>132</v>
      </c>
      <c r="L239" s="31"/>
      <c r="M239" s="139" t="s">
        <v>1</v>
      </c>
      <c r="N239" s="140" t="s">
        <v>41</v>
      </c>
      <c r="P239" s="141">
        <f>O239*H239</f>
        <v>0</v>
      </c>
      <c r="Q239" s="141">
        <v>6.9999999999999994E-5</v>
      </c>
      <c r="R239" s="141">
        <f>Q239*H239</f>
        <v>4.8999999999999998E-3</v>
      </c>
      <c r="S239" s="141">
        <v>0</v>
      </c>
      <c r="T239" s="142">
        <f>S239*H239</f>
        <v>0</v>
      </c>
      <c r="AR239" s="143" t="s">
        <v>133</v>
      </c>
      <c r="AT239" s="143" t="s">
        <v>128</v>
      </c>
      <c r="AU239" s="143" t="s">
        <v>86</v>
      </c>
      <c r="AY239" s="16" t="s">
        <v>126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6" t="s">
        <v>84</v>
      </c>
      <c r="BK239" s="144">
        <f>ROUND(I239*H239,2)</f>
        <v>0</v>
      </c>
      <c r="BL239" s="16" t="s">
        <v>133</v>
      </c>
      <c r="BM239" s="143" t="s">
        <v>547</v>
      </c>
    </row>
    <row r="240" spans="2:65" s="11" customFormat="1" ht="22.9" customHeight="1" x14ac:dyDescent="0.2">
      <c r="B240" s="119"/>
      <c r="C240" s="229"/>
      <c r="D240" s="230" t="s">
        <v>75</v>
      </c>
      <c r="E240" s="231" t="s">
        <v>548</v>
      </c>
      <c r="F240" s="231" t="s">
        <v>549</v>
      </c>
      <c r="G240" s="229"/>
      <c r="H240" s="229"/>
      <c r="I240" s="122"/>
      <c r="J240" s="130">
        <f>BK240</f>
        <v>0</v>
      </c>
      <c r="L240" s="119"/>
      <c r="M240" s="124"/>
      <c r="P240" s="125">
        <f>P241</f>
        <v>0</v>
      </c>
      <c r="R240" s="125">
        <f>R241</f>
        <v>0</v>
      </c>
      <c r="T240" s="126">
        <f>T241</f>
        <v>0</v>
      </c>
      <c r="AR240" s="120" t="s">
        <v>84</v>
      </c>
      <c r="AT240" s="127" t="s">
        <v>75</v>
      </c>
      <c r="AU240" s="127" t="s">
        <v>84</v>
      </c>
      <c r="AY240" s="120" t="s">
        <v>126</v>
      </c>
      <c r="BK240" s="128">
        <f>BK241</f>
        <v>0</v>
      </c>
    </row>
    <row r="241" spans="2:65" s="1" customFormat="1" ht="22.15" customHeight="1" x14ac:dyDescent="0.2">
      <c r="B241" s="131"/>
      <c r="C241" s="215" t="s">
        <v>550</v>
      </c>
      <c r="D241" s="215" t="s">
        <v>128</v>
      </c>
      <c r="E241" s="216" t="s">
        <v>551</v>
      </c>
      <c r="F241" s="217" t="s">
        <v>552</v>
      </c>
      <c r="G241" s="218" t="s">
        <v>197</v>
      </c>
      <c r="H241" s="219">
        <v>2308.0419999999999</v>
      </c>
      <c r="I241" s="137"/>
      <c r="J241" s="138">
        <f>ROUND(I241*H241,2)</f>
        <v>0</v>
      </c>
      <c r="K241" s="134" t="s">
        <v>132</v>
      </c>
      <c r="L241" s="31"/>
      <c r="M241" s="155" t="s">
        <v>1</v>
      </c>
      <c r="N241" s="156" t="s">
        <v>41</v>
      </c>
      <c r="O241" s="157"/>
      <c r="P241" s="158">
        <f>O241*H241</f>
        <v>0</v>
      </c>
      <c r="Q241" s="158">
        <v>0</v>
      </c>
      <c r="R241" s="158">
        <f>Q241*H241</f>
        <v>0</v>
      </c>
      <c r="S241" s="158">
        <v>0</v>
      </c>
      <c r="T241" s="159">
        <f>S241*H241</f>
        <v>0</v>
      </c>
      <c r="AR241" s="143" t="s">
        <v>133</v>
      </c>
      <c r="AT241" s="143" t="s">
        <v>128</v>
      </c>
      <c r="AU241" s="143" t="s">
        <v>86</v>
      </c>
      <c r="AY241" s="16" t="s">
        <v>126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6" t="s">
        <v>84</v>
      </c>
      <c r="BK241" s="144">
        <f>ROUND(I241*H241,2)</f>
        <v>0</v>
      </c>
      <c r="BL241" s="16" t="s">
        <v>133</v>
      </c>
      <c r="BM241" s="143" t="s">
        <v>553</v>
      </c>
    </row>
    <row r="242" spans="2:65" s="1" customFormat="1" ht="6.95" customHeight="1" x14ac:dyDescent="0.2">
      <c r="B242" s="43"/>
      <c r="C242" s="241"/>
      <c r="D242" s="241"/>
      <c r="E242" s="241"/>
      <c r="F242" s="241"/>
      <c r="G242" s="241"/>
      <c r="H242" s="241"/>
      <c r="I242" s="44"/>
      <c r="J242" s="44"/>
      <c r="K242" s="44"/>
      <c r="L242" s="31"/>
    </row>
  </sheetData>
  <sheetProtection algorithmName="SHA-512" hashValue="0yHjgLnZyipm9TNKRTlYty6u3ppxz/CaY0pZExEbSjfoFB1g1o32vLjsG+DPehn2SyrckSrd2KYu/WB72/WR5w==" saltValue="HoyWFcxEPa/A7cx59idPpQ==" spinCount="100000" sheet="1" objects="1" scenarios="1"/>
  <autoFilter ref="C128:K241" xr:uid="{00000000-0009-0000-0000-000002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2"/>
  <sheetViews>
    <sheetView showGridLines="0" topLeftCell="A102" workbookViewId="0">
      <selection activeCell="C121" sqref="C121:H121"/>
    </sheetView>
  </sheetViews>
  <sheetFormatPr defaultRowHeight="1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0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92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 x14ac:dyDescent="0.2">
      <c r="B4" s="19"/>
      <c r="D4" s="20" t="s">
        <v>99</v>
      </c>
      <c r="L4" s="19"/>
      <c r="M4" s="87" t="s">
        <v>10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4.45" customHeight="1" x14ac:dyDescent="0.2">
      <c r="B7" s="19"/>
      <c r="E7" s="211" t="str">
        <f>'Rekapitulace stavby'!K6</f>
        <v>NPK a.s. Chrudimská nemocnice, rozšíření parkovacích ploch</v>
      </c>
      <c r="F7" s="212"/>
      <c r="G7" s="212"/>
      <c r="H7" s="212"/>
      <c r="L7" s="19"/>
    </row>
    <row r="8" spans="2:46" s="1" customFormat="1" ht="12" customHeight="1" x14ac:dyDescent="0.2">
      <c r="B8" s="31"/>
      <c r="D8" s="26" t="s">
        <v>100</v>
      </c>
      <c r="L8" s="31"/>
    </row>
    <row r="9" spans="2:46" s="1" customFormat="1" ht="15.6" customHeight="1" x14ac:dyDescent="0.2">
      <c r="B9" s="31"/>
      <c r="E9" s="172" t="s">
        <v>554</v>
      </c>
      <c r="F9" s="213"/>
      <c r="G9" s="213"/>
      <c r="H9" s="213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15. 11. 2023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 x14ac:dyDescent="0.2">
      <c r="B15" s="31"/>
      <c r="E15" s="24" t="str">
        <f>IF('Rekapitulace stavby'!E11="","",'Rekapitulace stavby'!E11)</f>
        <v>Pardubický kraj Pardubice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14" t="str">
        <f>'Rekapitulace stavby'!E14</f>
        <v>Vyplň údaj</v>
      </c>
      <c r="F18" s="194"/>
      <c r="G18" s="194"/>
      <c r="H18" s="19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 x14ac:dyDescent="0.2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 x14ac:dyDescent="0.2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35</v>
      </c>
      <c r="L26" s="31"/>
    </row>
    <row r="27" spans="2:12" s="7" customFormat="1" ht="14.45" customHeight="1" x14ac:dyDescent="0.2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 x14ac:dyDescent="0.2">
      <c r="B30" s="31"/>
      <c r="D30" s="89" t="s">
        <v>36</v>
      </c>
      <c r="J30" s="65">
        <f>ROUND(J118, 2)</f>
        <v>0</v>
      </c>
      <c r="L30" s="31"/>
    </row>
    <row r="31" spans="2:12" s="1" customFormat="1" ht="6.95" customHeight="1" x14ac:dyDescent="0.2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 x14ac:dyDescent="0.2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 x14ac:dyDescent="0.2">
      <c r="B33" s="31"/>
      <c r="D33" s="54" t="s">
        <v>40</v>
      </c>
      <c r="E33" s="26" t="s">
        <v>41</v>
      </c>
      <c r="F33" s="90">
        <f>ROUND((SUM(BE118:BE121)),  2)</f>
        <v>0</v>
      </c>
      <c r="I33" s="91">
        <v>0.21</v>
      </c>
      <c r="J33" s="90">
        <f>ROUND(((SUM(BE118:BE121))*I33),  2)</f>
        <v>0</v>
      </c>
      <c r="L33" s="31"/>
    </row>
    <row r="34" spans="2:12" s="1" customFormat="1" ht="14.45" customHeight="1" x14ac:dyDescent="0.2">
      <c r="B34" s="31"/>
      <c r="E34" s="26" t="s">
        <v>42</v>
      </c>
      <c r="F34" s="90">
        <f>ROUND((SUM(BF118:BF121)),  2)</f>
        <v>0</v>
      </c>
      <c r="I34" s="91">
        <v>0.15</v>
      </c>
      <c r="J34" s="90">
        <f>ROUND(((SUM(BF118:BF121))*I34),  2)</f>
        <v>0</v>
      </c>
      <c r="L34" s="31"/>
    </row>
    <row r="35" spans="2:12" s="1" customFormat="1" ht="14.45" hidden="1" customHeight="1" x14ac:dyDescent="0.2">
      <c r="B35" s="31"/>
      <c r="E35" s="26" t="s">
        <v>43</v>
      </c>
      <c r="F35" s="90">
        <f>ROUND((SUM(BG118:BG121)),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 x14ac:dyDescent="0.2">
      <c r="B36" s="31"/>
      <c r="E36" s="26" t="s">
        <v>44</v>
      </c>
      <c r="F36" s="90">
        <f>ROUND((SUM(BH118:BH121)),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 x14ac:dyDescent="0.2">
      <c r="B37" s="31"/>
      <c r="E37" s="26" t="s">
        <v>45</v>
      </c>
      <c r="F37" s="90">
        <f>ROUND((SUM(BI118:BI121)),  2)</f>
        <v>0</v>
      </c>
      <c r="I37" s="91">
        <v>0</v>
      </c>
      <c r="J37" s="90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 x14ac:dyDescent="0.2">
      <c r="B40" s="31"/>
      <c r="L40" s="31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 x14ac:dyDescent="0.2">
      <c r="B51" s="19"/>
      <c r="L51" s="19"/>
    </row>
    <row r="52" spans="2:12" ht="11.25" x14ac:dyDescent="0.2">
      <c r="B52" s="19"/>
      <c r="L52" s="19"/>
    </row>
    <row r="53" spans="2:12" ht="11.25" x14ac:dyDescent="0.2">
      <c r="B53" s="19"/>
      <c r="L53" s="19"/>
    </row>
    <row r="54" spans="2:12" ht="11.25" x14ac:dyDescent="0.2">
      <c r="B54" s="19"/>
      <c r="L54" s="19"/>
    </row>
    <row r="55" spans="2:12" ht="11.25" x14ac:dyDescent="0.2">
      <c r="B55" s="19"/>
      <c r="L55" s="19"/>
    </row>
    <row r="56" spans="2:12" ht="11.25" x14ac:dyDescent="0.2">
      <c r="B56" s="19"/>
      <c r="L56" s="19"/>
    </row>
    <row r="57" spans="2:12" ht="11.25" x14ac:dyDescent="0.2">
      <c r="B57" s="19"/>
      <c r="L57" s="19"/>
    </row>
    <row r="58" spans="2:12" ht="11.25" x14ac:dyDescent="0.2">
      <c r="B58" s="19"/>
      <c r="L58" s="19"/>
    </row>
    <row r="59" spans="2:12" ht="11.25" x14ac:dyDescent="0.2">
      <c r="B59" s="19"/>
      <c r="L59" s="19"/>
    </row>
    <row r="60" spans="2:12" ht="11.25" x14ac:dyDescent="0.2">
      <c r="B60" s="19"/>
      <c r="L60" s="19"/>
    </row>
    <row r="61" spans="2:12" s="1" customFormat="1" ht="12.75" x14ac:dyDescent="0.2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 x14ac:dyDescent="0.2">
      <c r="B62" s="19"/>
      <c r="L62" s="19"/>
    </row>
    <row r="63" spans="2:12" ht="11.25" x14ac:dyDescent="0.2">
      <c r="B63" s="19"/>
      <c r="L63" s="19"/>
    </row>
    <row r="64" spans="2:12" ht="11.25" x14ac:dyDescent="0.2">
      <c r="B64" s="19"/>
      <c r="L64" s="19"/>
    </row>
    <row r="65" spans="2:12" s="1" customFormat="1" ht="12.75" x14ac:dyDescent="0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 x14ac:dyDescent="0.2">
      <c r="B66" s="19"/>
      <c r="L66" s="19"/>
    </row>
    <row r="67" spans="2:12" ht="11.25" x14ac:dyDescent="0.2">
      <c r="B67" s="19"/>
      <c r="L67" s="19"/>
    </row>
    <row r="68" spans="2:12" ht="11.25" x14ac:dyDescent="0.2">
      <c r="B68" s="19"/>
      <c r="L68" s="19"/>
    </row>
    <row r="69" spans="2:12" ht="11.25" x14ac:dyDescent="0.2">
      <c r="B69" s="19"/>
      <c r="L69" s="19"/>
    </row>
    <row r="70" spans="2:12" ht="11.25" x14ac:dyDescent="0.2">
      <c r="B70" s="19"/>
      <c r="L70" s="19"/>
    </row>
    <row r="71" spans="2:12" ht="11.25" x14ac:dyDescent="0.2">
      <c r="B71" s="19"/>
      <c r="L71" s="19"/>
    </row>
    <row r="72" spans="2:12" ht="11.25" x14ac:dyDescent="0.2">
      <c r="B72" s="19"/>
      <c r="L72" s="19"/>
    </row>
    <row r="73" spans="2:12" ht="11.25" x14ac:dyDescent="0.2">
      <c r="B73" s="19"/>
      <c r="L73" s="19"/>
    </row>
    <row r="74" spans="2:12" ht="11.25" x14ac:dyDescent="0.2">
      <c r="B74" s="19"/>
      <c r="L74" s="19"/>
    </row>
    <row r="75" spans="2:12" ht="11.25" x14ac:dyDescent="0.2">
      <c r="B75" s="19"/>
      <c r="L75" s="19"/>
    </row>
    <row r="76" spans="2:12" s="1" customFormat="1" ht="12.75" x14ac:dyDescent="0.2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 x14ac:dyDescent="0.2">
      <c r="B82" s="31"/>
      <c r="C82" s="20" t="s">
        <v>102</v>
      </c>
      <c r="L82" s="31"/>
    </row>
    <row r="83" spans="2:47" s="1" customFormat="1" ht="6.95" customHeight="1" x14ac:dyDescent="0.2">
      <c r="B83" s="31"/>
      <c r="L83" s="31"/>
    </row>
    <row r="84" spans="2:47" s="1" customFormat="1" ht="12" customHeight="1" x14ac:dyDescent="0.2">
      <c r="B84" s="31"/>
      <c r="C84" s="26" t="s">
        <v>16</v>
      </c>
      <c r="L84" s="31"/>
    </row>
    <row r="85" spans="2:47" s="1" customFormat="1" ht="14.45" customHeight="1" x14ac:dyDescent="0.2">
      <c r="B85" s="31"/>
      <c r="E85" s="211" t="str">
        <f>E7</f>
        <v>NPK a.s. Chrudimská nemocnice, rozšíření parkovacích ploch</v>
      </c>
      <c r="F85" s="212"/>
      <c r="G85" s="212"/>
      <c r="H85" s="212"/>
      <c r="L85" s="31"/>
    </row>
    <row r="86" spans="2:47" s="1" customFormat="1" ht="12" customHeight="1" x14ac:dyDescent="0.2">
      <c r="B86" s="31"/>
      <c r="C86" s="26" t="s">
        <v>100</v>
      </c>
      <c r="L86" s="31"/>
    </row>
    <row r="87" spans="2:47" s="1" customFormat="1" ht="15.6" customHeight="1" x14ac:dyDescent="0.2">
      <c r="B87" s="31"/>
      <c r="E87" s="172" t="str">
        <f>E9</f>
        <v>SO-401 - Vnořený rozpočet VO -PC</v>
      </c>
      <c r="F87" s="213"/>
      <c r="G87" s="213"/>
      <c r="H87" s="213"/>
      <c r="L87" s="31"/>
    </row>
    <row r="88" spans="2:47" s="1" customFormat="1" ht="6.95" customHeight="1" x14ac:dyDescent="0.2">
      <c r="B88" s="31"/>
      <c r="L88" s="31"/>
    </row>
    <row r="89" spans="2:47" s="1" customFormat="1" ht="12" customHeight="1" x14ac:dyDescent="0.2">
      <c r="B89" s="31"/>
      <c r="C89" s="26" t="s">
        <v>20</v>
      </c>
      <c r="F89" s="24" t="str">
        <f>F12</f>
        <v>Chrudim</v>
      </c>
      <c r="I89" s="26" t="s">
        <v>22</v>
      </c>
      <c r="J89" s="51" t="str">
        <f>IF(J12="","",J12)</f>
        <v>15. 11. 2023</v>
      </c>
      <c r="L89" s="31"/>
    </row>
    <row r="90" spans="2:47" s="1" customFormat="1" ht="6.95" customHeight="1" x14ac:dyDescent="0.2">
      <c r="B90" s="31"/>
      <c r="L90" s="31"/>
    </row>
    <row r="91" spans="2:47" s="1" customFormat="1" ht="15.6" customHeight="1" x14ac:dyDescent="0.2">
      <c r="B91" s="31"/>
      <c r="C91" s="26" t="s">
        <v>24</v>
      </c>
      <c r="F91" s="24" t="str">
        <f>E15</f>
        <v>Pardubický kraj Pardubice</v>
      </c>
      <c r="I91" s="26" t="s">
        <v>30</v>
      </c>
      <c r="J91" s="29" t="str">
        <f>E21</f>
        <v xml:space="preserve"> </v>
      </c>
      <c r="L91" s="31"/>
    </row>
    <row r="92" spans="2:47" s="1" customFormat="1" ht="15.6" customHeight="1" x14ac:dyDescent="0.2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Hynek Seiner</v>
      </c>
      <c r="L92" s="31"/>
    </row>
    <row r="93" spans="2:47" s="1" customFormat="1" ht="10.35" customHeight="1" x14ac:dyDescent="0.2">
      <c r="B93" s="31"/>
      <c r="L93" s="31"/>
    </row>
    <row r="94" spans="2:47" s="1" customFormat="1" ht="29.25" customHeight="1" x14ac:dyDescent="0.2">
      <c r="B94" s="31"/>
      <c r="C94" s="100" t="s">
        <v>103</v>
      </c>
      <c r="D94" s="92"/>
      <c r="E94" s="92"/>
      <c r="F94" s="92"/>
      <c r="G94" s="92"/>
      <c r="H94" s="92"/>
      <c r="I94" s="92"/>
      <c r="J94" s="101" t="s">
        <v>104</v>
      </c>
      <c r="K94" s="92"/>
      <c r="L94" s="31"/>
    </row>
    <row r="95" spans="2:47" s="1" customFormat="1" ht="10.35" customHeight="1" x14ac:dyDescent="0.2">
      <c r="B95" s="31"/>
      <c r="L95" s="31"/>
    </row>
    <row r="96" spans="2:47" s="1" customFormat="1" ht="22.9" customHeight="1" x14ac:dyDescent="0.2">
      <c r="B96" s="31"/>
      <c r="C96" s="102" t="s">
        <v>105</v>
      </c>
      <c r="J96" s="65">
        <f>J118</f>
        <v>0</v>
      </c>
      <c r="L96" s="31"/>
      <c r="AU96" s="16" t="s">
        <v>106</v>
      </c>
    </row>
    <row r="97" spans="2:12" s="8" customFormat="1" ht="24.95" customHeight="1" x14ac:dyDescent="0.2">
      <c r="B97" s="103"/>
      <c r="D97" s="104" t="s">
        <v>555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19.899999999999999" customHeight="1" x14ac:dyDescent="0.2">
      <c r="B98" s="107"/>
      <c r="D98" s="108" t="s">
        <v>556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customHeight="1" x14ac:dyDescent="0.2">
      <c r="B99" s="31"/>
      <c r="L99" s="31"/>
    </row>
    <row r="100" spans="2:12" s="1" customFormat="1" ht="6.95" customHeight="1" x14ac:dyDescent="0.2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5" customHeight="1" x14ac:dyDescent="0.2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5" customHeight="1" x14ac:dyDescent="0.2">
      <c r="B105" s="31"/>
      <c r="C105" s="20" t="s">
        <v>111</v>
      </c>
      <c r="L105" s="31"/>
    </row>
    <row r="106" spans="2:12" s="1" customFormat="1" ht="6.95" customHeight="1" x14ac:dyDescent="0.2">
      <c r="B106" s="31"/>
      <c r="L106" s="31"/>
    </row>
    <row r="107" spans="2:12" s="1" customFormat="1" ht="12" customHeight="1" x14ac:dyDescent="0.2">
      <c r="B107" s="31"/>
      <c r="C107" s="26" t="s">
        <v>16</v>
      </c>
      <c r="L107" s="31"/>
    </row>
    <row r="108" spans="2:12" s="1" customFormat="1" ht="14.45" customHeight="1" x14ac:dyDescent="0.2">
      <c r="B108" s="31"/>
      <c r="E108" s="211" t="str">
        <f>E7</f>
        <v>NPK a.s. Chrudimská nemocnice, rozšíření parkovacích ploch</v>
      </c>
      <c r="F108" s="212"/>
      <c r="G108" s="212"/>
      <c r="H108" s="212"/>
      <c r="L108" s="31"/>
    </row>
    <row r="109" spans="2:12" s="1" customFormat="1" ht="12" customHeight="1" x14ac:dyDescent="0.2">
      <c r="B109" s="31"/>
      <c r="C109" s="26" t="s">
        <v>100</v>
      </c>
      <c r="L109" s="31"/>
    </row>
    <row r="110" spans="2:12" s="1" customFormat="1" ht="15.6" customHeight="1" x14ac:dyDescent="0.2">
      <c r="B110" s="31"/>
      <c r="E110" s="172" t="str">
        <f>E9</f>
        <v>SO-401 - Vnořený rozpočet VO -PC</v>
      </c>
      <c r="F110" s="213"/>
      <c r="G110" s="213"/>
      <c r="H110" s="213"/>
      <c r="L110" s="31"/>
    </row>
    <row r="111" spans="2:12" s="1" customFormat="1" ht="6.95" customHeight="1" x14ac:dyDescent="0.2">
      <c r="B111" s="31"/>
      <c r="L111" s="31"/>
    </row>
    <row r="112" spans="2:12" s="1" customFormat="1" ht="12" customHeight="1" x14ac:dyDescent="0.2">
      <c r="B112" s="31"/>
      <c r="C112" s="26" t="s">
        <v>20</v>
      </c>
      <c r="F112" s="24" t="str">
        <f>F12</f>
        <v>Chrudim</v>
      </c>
      <c r="I112" s="26" t="s">
        <v>22</v>
      </c>
      <c r="J112" s="51" t="str">
        <f>IF(J12="","",J12)</f>
        <v>15. 11. 2023</v>
      </c>
      <c r="L112" s="31"/>
    </row>
    <row r="113" spans="2:65" s="1" customFormat="1" ht="6.95" customHeight="1" x14ac:dyDescent="0.2">
      <c r="B113" s="31"/>
      <c r="L113" s="31"/>
    </row>
    <row r="114" spans="2:65" s="1" customFormat="1" ht="15.6" customHeight="1" x14ac:dyDescent="0.2">
      <c r="B114" s="31"/>
      <c r="C114" s="26" t="s">
        <v>24</v>
      </c>
      <c r="F114" s="24" t="str">
        <f>E15</f>
        <v>Pardubický kraj Pardubice</v>
      </c>
      <c r="I114" s="26" t="s">
        <v>30</v>
      </c>
      <c r="J114" s="29" t="str">
        <f>E21</f>
        <v xml:space="preserve"> </v>
      </c>
      <c r="L114" s="31"/>
    </row>
    <row r="115" spans="2:65" s="1" customFormat="1" ht="15.6" customHeight="1" x14ac:dyDescent="0.2">
      <c r="B115" s="31"/>
      <c r="C115" s="26" t="s">
        <v>28</v>
      </c>
      <c r="F115" s="24" t="str">
        <f>IF(E18="","",E18)</f>
        <v>Vyplň údaj</v>
      </c>
      <c r="I115" s="26" t="s">
        <v>33</v>
      </c>
      <c r="J115" s="29" t="str">
        <f>E24</f>
        <v>Hynek Seiner</v>
      </c>
      <c r="L115" s="31"/>
    </row>
    <row r="116" spans="2:65" s="1" customFormat="1" ht="10.35" customHeight="1" x14ac:dyDescent="0.2">
      <c r="B116" s="31"/>
      <c r="L116" s="31"/>
    </row>
    <row r="117" spans="2:65" s="10" customFormat="1" ht="29.25" customHeight="1" x14ac:dyDescent="0.2">
      <c r="B117" s="111"/>
      <c r="C117" s="112" t="s">
        <v>112</v>
      </c>
      <c r="D117" s="113" t="s">
        <v>61</v>
      </c>
      <c r="E117" s="113" t="s">
        <v>57</v>
      </c>
      <c r="F117" s="113" t="s">
        <v>58</v>
      </c>
      <c r="G117" s="113" t="s">
        <v>113</v>
      </c>
      <c r="H117" s="113" t="s">
        <v>114</v>
      </c>
      <c r="I117" s="113" t="s">
        <v>115</v>
      </c>
      <c r="J117" s="113" t="s">
        <v>104</v>
      </c>
      <c r="K117" s="114" t="s">
        <v>116</v>
      </c>
      <c r="L117" s="111"/>
      <c r="M117" s="58" t="s">
        <v>1</v>
      </c>
      <c r="N117" s="59" t="s">
        <v>40</v>
      </c>
      <c r="O117" s="59" t="s">
        <v>117</v>
      </c>
      <c r="P117" s="59" t="s">
        <v>118</v>
      </c>
      <c r="Q117" s="59" t="s">
        <v>119</v>
      </c>
      <c r="R117" s="59" t="s">
        <v>120</v>
      </c>
      <c r="S117" s="59" t="s">
        <v>121</v>
      </c>
      <c r="T117" s="60" t="s">
        <v>122</v>
      </c>
    </row>
    <row r="118" spans="2:65" s="1" customFormat="1" ht="22.9" customHeight="1" x14ac:dyDescent="0.25">
      <c r="B118" s="31"/>
      <c r="C118" s="63" t="s">
        <v>123</v>
      </c>
      <c r="J118" s="115">
        <f>BK118</f>
        <v>0</v>
      </c>
      <c r="L118" s="31"/>
      <c r="M118" s="61"/>
      <c r="N118" s="52"/>
      <c r="O118" s="52"/>
      <c r="P118" s="116">
        <f>P119</f>
        <v>0</v>
      </c>
      <c r="Q118" s="52"/>
      <c r="R118" s="116">
        <f>R119</f>
        <v>0</v>
      </c>
      <c r="S118" s="52"/>
      <c r="T118" s="117">
        <f>T119</f>
        <v>0</v>
      </c>
      <c r="AT118" s="16" t="s">
        <v>75</v>
      </c>
      <c r="AU118" s="16" t="s">
        <v>106</v>
      </c>
      <c r="BK118" s="118">
        <f>BK119</f>
        <v>0</v>
      </c>
    </row>
    <row r="119" spans="2:65" s="11" customFormat="1" ht="25.9" customHeight="1" x14ac:dyDescent="0.2">
      <c r="B119" s="119"/>
      <c r="D119" s="120" t="s">
        <v>75</v>
      </c>
      <c r="E119" s="121" t="s">
        <v>557</v>
      </c>
      <c r="F119" s="121" t="s">
        <v>558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0</v>
      </c>
      <c r="T119" s="126">
        <f>T120</f>
        <v>0</v>
      </c>
      <c r="AR119" s="120" t="s">
        <v>86</v>
      </c>
      <c r="AT119" s="127" t="s">
        <v>75</v>
      </c>
      <c r="AU119" s="127" t="s">
        <v>76</v>
      </c>
      <c r="AY119" s="120" t="s">
        <v>126</v>
      </c>
      <c r="BK119" s="128">
        <f>BK120</f>
        <v>0</v>
      </c>
    </row>
    <row r="120" spans="2:65" s="11" customFormat="1" ht="22.9" customHeight="1" x14ac:dyDescent="0.2">
      <c r="B120" s="119"/>
      <c r="D120" s="120" t="s">
        <v>75</v>
      </c>
      <c r="E120" s="129" t="s">
        <v>559</v>
      </c>
      <c r="F120" s="129" t="s">
        <v>560</v>
      </c>
      <c r="I120" s="122"/>
      <c r="J120" s="130">
        <f>BK120</f>
        <v>0</v>
      </c>
      <c r="L120" s="119"/>
      <c r="M120" s="124"/>
      <c r="P120" s="125">
        <f>P121</f>
        <v>0</v>
      </c>
      <c r="R120" s="125">
        <f>R121</f>
        <v>0</v>
      </c>
      <c r="T120" s="126">
        <f>T121</f>
        <v>0</v>
      </c>
      <c r="AR120" s="120" t="s">
        <v>86</v>
      </c>
      <c r="AT120" s="127" t="s">
        <v>75</v>
      </c>
      <c r="AU120" s="127" t="s">
        <v>84</v>
      </c>
      <c r="AY120" s="120" t="s">
        <v>126</v>
      </c>
      <c r="BK120" s="128">
        <f>BK121</f>
        <v>0</v>
      </c>
    </row>
    <row r="121" spans="2:65" s="1" customFormat="1" ht="14.45" customHeight="1" x14ac:dyDescent="0.2">
      <c r="B121" s="131"/>
      <c r="C121" s="215" t="s">
        <v>84</v>
      </c>
      <c r="D121" s="215" t="s">
        <v>128</v>
      </c>
      <c r="E121" s="216" t="s">
        <v>561</v>
      </c>
      <c r="F121" s="217" t="s">
        <v>562</v>
      </c>
      <c r="G121" s="218" t="s">
        <v>563</v>
      </c>
      <c r="H121" s="219">
        <v>1</v>
      </c>
      <c r="I121" s="137"/>
      <c r="J121" s="138">
        <f>ROUND(I121*H121,2)</f>
        <v>0</v>
      </c>
      <c r="K121" s="134" t="s">
        <v>1</v>
      </c>
      <c r="L121" s="31"/>
      <c r="M121" s="155" t="s">
        <v>1</v>
      </c>
      <c r="N121" s="156" t="s">
        <v>41</v>
      </c>
      <c r="O121" s="157"/>
      <c r="P121" s="158">
        <f>O121*H121</f>
        <v>0</v>
      </c>
      <c r="Q121" s="158">
        <v>0</v>
      </c>
      <c r="R121" s="158">
        <f>Q121*H121</f>
        <v>0</v>
      </c>
      <c r="S121" s="158">
        <v>0</v>
      </c>
      <c r="T121" s="159">
        <f>S121*H121</f>
        <v>0</v>
      </c>
      <c r="AR121" s="143" t="s">
        <v>190</v>
      </c>
      <c r="AT121" s="143" t="s">
        <v>128</v>
      </c>
      <c r="AU121" s="143" t="s">
        <v>86</v>
      </c>
      <c r="AY121" s="16" t="s">
        <v>126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6" t="s">
        <v>84</v>
      </c>
      <c r="BK121" s="144">
        <f>ROUND(I121*H121,2)</f>
        <v>0</v>
      </c>
      <c r="BL121" s="16" t="s">
        <v>190</v>
      </c>
      <c r="BM121" s="143" t="s">
        <v>564</v>
      </c>
    </row>
    <row r="122" spans="2:65" s="1" customFormat="1" ht="6.95" customHeight="1" x14ac:dyDescent="0.2"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31"/>
    </row>
  </sheetData>
  <sheetProtection algorithmName="SHA-512" hashValue="I8TEHaYV4CkBVyEL2TmJzcRoMGB3346/EjjNx8lGvkgg5KeF+1+WesEXDf72XEQ3nMtS1L3yUYvemeRSmS1EmQ==" saltValue="BvrvWD1twr9ArgJaOWxQWg==" spinCount="100000" sheet="1" objects="1" scenarios="1"/>
  <autoFilter ref="C117:K121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6"/>
  <sheetViews>
    <sheetView showGridLines="0" topLeftCell="A104" workbookViewId="0">
      <selection activeCell="C123" sqref="C123:H135"/>
    </sheetView>
  </sheetViews>
  <sheetFormatPr defaultRowHeight="1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0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95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 x14ac:dyDescent="0.2">
      <c r="B4" s="19"/>
      <c r="D4" s="20" t="s">
        <v>99</v>
      </c>
      <c r="L4" s="19"/>
      <c r="M4" s="87" t="s">
        <v>10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4.45" customHeight="1" x14ac:dyDescent="0.2">
      <c r="B7" s="19"/>
      <c r="E7" s="211" t="str">
        <f>'Rekapitulace stavby'!K6</f>
        <v>NPK a.s. Chrudimská nemocnice, rozšíření parkovacích ploch</v>
      </c>
      <c r="F7" s="212"/>
      <c r="G7" s="212"/>
      <c r="H7" s="212"/>
      <c r="L7" s="19"/>
    </row>
    <row r="8" spans="2:46" s="1" customFormat="1" ht="12" customHeight="1" x14ac:dyDescent="0.2">
      <c r="B8" s="31"/>
      <c r="D8" s="26" t="s">
        <v>100</v>
      </c>
      <c r="L8" s="31"/>
    </row>
    <row r="9" spans="2:46" s="1" customFormat="1" ht="15.6" customHeight="1" x14ac:dyDescent="0.2">
      <c r="B9" s="31"/>
      <c r="E9" s="172" t="s">
        <v>565</v>
      </c>
      <c r="F9" s="213"/>
      <c r="G9" s="213"/>
      <c r="H9" s="213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15. 11. 2023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 x14ac:dyDescent="0.2">
      <c r="B15" s="31"/>
      <c r="E15" s="24" t="str">
        <f>IF('Rekapitulace stavby'!E11="","",'Rekapitulace stavby'!E11)</f>
        <v>Pardubický kraj Pardubice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14" t="str">
        <f>'Rekapitulace stavby'!E14</f>
        <v>Vyplň údaj</v>
      </c>
      <c r="F18" s="194"/>
      <c r="G18" s="194"/>
      <c r="H18" s="19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 x14ac:dyDescent="0.2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 x14ac:dyDescent="0.2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35</v>
      </c>
      <c r="L26" s="31"/>
    </row>
    <row r="27" spans="2:12" s="7" customFormat="1" ht="14.45" customHeight="1" x14ac:dyDescent="0.2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 x14ac:dyDescent="0.2">
      <c r="B30" s="31"/>
      <c r="D30" s="89" t="s">
        <v>36</v>
      </c>
      <c r="J30" s="65">
        <f>ROUND(J120, 2)</f>
        <v>0</v>
      </c>
      <c r="L30" s="31"/>
    </row>
    <row r="31" spans="2:12" s="1" customFormat="1" ht="6.95" customHeight="1" x14ac:dyDescent="0.2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 x14ac:dyDescent="0.2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 x14ac:dyDescent="0.2">
      <c r="B33" s="31"/>
      <c r="D33" s="54" t="s">
        <v>40</v>
      </c>
      <c r="E33" s="26" t="s">
        <v>41</v>
      </c>
      <c r="F33" s="90">
        <f>ROUND((SUM(BE120:BE135)),  2)</f>
        <v>0</v>
      </c>
      <c r="I33" s="91">
        <v>0.21</v>
      </c>
      <c r="J33" s="90">
        <f>ROUND(((SUM(BE120:BE135))*I33),  2)</f>
        <v>0</v>
      </c>
      <c r="L33" s="31"/>
    </row>
    <row r="34" spans="2:12" s="1" customFormat="1" ht="14.45" customHeight="1" x14ac:dyDescent="0.2">
      <c r="B34" s="31"/>
      <c r="E34" s="26" t="s">
        <v>42</v>
      </c>
      <c r="F34" s="90">
        <f>ROUND((SUM(BF120:BF135)),  2)</f>
        <v>0</v>
      </c>
      <c r="I34" s="91">
        <v>0.15</v>
      </c>
      <c r="J34" s="90">
        <f>ROUND(((SUM(BF120:BF135))*I34),  2)</f>
        <v>0</v>
      </c>
      <c r="L34" s="31"/>
    </row>
    <row r="35" spans="2:12" s="1" customFormat="1" ht="14.45" hidden="1" customHeight="1" x14ac:dyDescent="0.2">
      <c r="B35" s="31"/>
      <c r="E35" s="26" t="s">
        <v>43</v>
      </c>
      <c r="F35" s="90">
        <f>ROUND((SUM(BG120:BG135)),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 x14ac:dyDescent="0.2">
      <c r="B36" s="31"/>
      <c r="E36" s="26" t="s">
        <v>44</v>
      </c>
      <c r="F36" s="90">
        <f>ROUND((SUM(BH120:BH135)),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 x14ac:dyDescent="0.2">
      <c r="B37" s="31"/>
      <c r="E37" s="26" t="s">
        <v>45</v>
      </c>
      <c r="F37" s="90">
        <f>ROUND((SUM(BI120:BI135)),  2)</f>
        <v>0</v>
      </c>
      <c r="I37" s="91">
        <v>0</v>
      </c>
      <c r="J37" s="90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 x14ac:dyDescent="0.2">
      <c r="B40" s="31"/>
      <c r="L40" s="31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 x14ac:dyDescent="0.2">
      <c r="B51" s="19"/>
      <c r="L51" s="19"/>
    </row>
    <row r="52" spans="2:12" ht="11.25" x14ac:dyDescent="0.2">
      <c r="B52" s="19"/>
      <c r="L52" s="19"/>
    </row>
    <row r="53" spans="2:12" ht="11.25" x14ac:dyDescent="0.2">
      <c r="B53" s="19"/>
      <c r="L53" s="19"/>
    </row>
    <row r="54" spans="2:12" ht="11.25" x14ac:dyDescent="0.2">
      <c r="B54" s="19"/>
      <c r="L54" s="19"/>
    </row>
    <row r="55" spans="2:12" ht="11.25" x14ac:dyDescent="0.2">
      <c r="B55" s="19"/>
      <c r="L55" s="19"/>
    </row>
    <row r="56" spans="2:12" ht="11.25" x14ac:dyDescent="0.2">
      <c r="B56" s="19"/>
      <c r="L56" s="19"/>
    </row>
    <row r="57" spans="2:12" ht="11.25" x14ac:dyDescent="0.2">
      <c r="B57" s="19"/>
      <c r="L57" s="19"/>
    </row>
    <row r="58" spans="2:12" ht="11.25" x14ac:dyDescent="0.2">
      <c r="B58" s="19"/>
      <c r="L58" s="19"/>
    </row>
    <row r="59" spans="2:12" ht="11.25" x14ac:dyDescent="0.2">
      <c r="B59" s="19"/>
      <c r="L59" s="19"/>
    </row>
    <row r="60" spans="2:12" ht="11.25" x14ac:dyDescent="0.2">
      <c r="B60" s="19"/>
      <c r="L60" s="19"/>
    </row>
    <row r="61" spans="2:12" s="1" customFormat="1" ht="12.75" x14ac:dyDescent="0.2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 x14ac:dyDescent="0.2">
      <c r="B62" s="19"/>
      <c r="L62" s="19"/>
    </row>
    <row r="63" spans="2:12" ht="11.25" x14ac:dyDescent="0.2">
      <c r="B63" s="19"/>
      <c r="L63" s="19"/>
    </row>
    <row r="64" spans="2:12" ht="11.25" x14ac:dyDescent="0.2">
      <c r="B64" s="19"/>
      <c r="L64" s="19"/>
    </row>
    <row r="65" spans="2:12" s="1" customFormat="1" ht="12.75" x14ac:dyDescent="0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 x14ac:dyDescent="0.2">
      <c r="B66" s="19"/>
      <c r="L66" s="19"/>
    </row>
    <row r="67" spans="2:12" ht="11.25" x14ac:dyDescent="0.2">
      <c r="B67" s="19"/>
      <c r="L67" s="19"/>
    </row>
    <row r="68" spans="2:12" ht="11.25" x14ac:dyDescent="0.2">
      <c r="B68" s="19"/>
      <c r="L68" s="19"/>
    </row>
    <row r="69" spans="2:12" ht="11.25" x14ac:dyDescent="0.2">
      <c r="B69" s="19"/>
      <c r="L69" s="19"/>
    </row>
    <row r="70" spans="2:12" ht="11.25" x14ac:dyDescent="0.2">
      <c r="B70" s="19"/>
      <c r="L70" s="19"/>
    </row>
    <row r="71" spans="2:12" ht="11.25" x14ac:dyDescent="0.2">
      <c r="B71" s="19"/>
      <c r="L71" s="19"/>
    </row>
    <row r="72" spans="2:12" ht="11.25" x14ac:dyDescent="0.2">
      <c r="B72" s="19"/>
      <c r="L72" s="19"/>
    </row>
    <row r="73" spans="2:12" ht="11.25" x14ac:dyDescent="0.2">
      <c r="B73" s="19"/>
      <c r="L73" s="19"/>
    </row>
    <row r="74" spans="2:12" ht="11.25" x14ac:dyDescent="0.2">
      <c r="B74" s="19"/>
      <c r="L74" s="19"/>
    </row>
    <row r="75" spans="2:12" ht="11.25" x14ac:dyDescent="0.2">
      <c r="B75" s="19"/>
      <c r="L75" s="19"/>
    </row>
    <row r="76" spans="2:12" s="1" customFormat="1" ht="12.75" x14ac:dyDescent="0.2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 x14ac:dyDescent="0.2">
      <c r="B82" s="31"/>
      <c r="C82" s="20" t="s">
        <v>102</v>
      </c>
      <c r="L82" s="31"/>
    </row>
    <row r="83" spans="2:47" s="1" customFormat="1" ht="6.95" customHeight="1" x14ac:dyDescent="0.2">
      <c r="B83" s="31"/>
      <c r="L83" s="31"/>
    </row>
    <row r="84" spans="2:47" s="1" customFormat="1" ht="12" customHeight="1" x14ac:dyDescent="0.2">
      <c r="B84" s="31"/>
      <c r="C84" s="26" t="s">
        <v>16</v>
      </c>
      <c r="L84" s="31"/>
    </row>
    <row r="85" spans="2:47" s="1" customFormat="1" ht="14.45" customHeight="1" x14ac:dyDescent="0.2">
      <c r="B85" s="31"/>
      <c r="E85" s="211" t="str">
        <f>E7</f>
        <v>NPK a.s. Chrudimská nemocnice, rozšíření parkovacích ploch</v>
      </c>
      <c r="F85" s="212"/>
      <c r="G85" s="212"/>
      <c r="H85" s="212"/>
      <c r="L85" s="31"/>
    </row>
    <row r="86" spans="2:47" s="1" customFormat="1" ht="12" customHeight="1" x14ac:dyDescent="0.2">
      <c r="B86" s="31"/>
      <c r="C86" s="26" t="s">
        <v>100</v>
      </c>
      <c r="L86" s="31"/>
    </row>
    <row r="87" spans="2:47" s="1" customFormat="1" ht="15.6" customHeight="1" x14ac:dyDescent="0.2">
      <c r="B87" s="31"/>
      <c r="E87" s="172" t="str">
        <f>E9</f>
        <v>SO-801 - Ohumusování a výsadba stromů</v>
      </c>
      <c r="F87" s="213"/>
      <c r="G87" s="213"/>
      <c r="H87" s="213"/>
      <c r="L87" s="31"/>
    </row>
    <row r="88" spans="2:47" s="1" customFormat="1" ht="6.95" customHeight="1" x14ac:dyDescent="0.2">
      <c r="B88" s="31"/>
      <c r="L88" s="31"/>
    </row>
    <row r="89" spans="2:47" s="1" customFormat="1" ht="12" customHeight="1" x14ac:dyDescent="0.2">
      <c r="B89" s="31"/>
      <c r="C89" s="26" t="s">
        <v>20</v>
      </c>
      <c r="F89" s="24" t="str">
        <f>F12</f>
        <v>Chrudim</v>
      </c>
      <c r="I89" s="26" t="s">
        <v>22</v>
      </c>
      <c r="J89" s="51" t="str">
        <f>IF(J12="","",J12)</f>
        <v>15. 11. 2023</v>
      </c>
      <c r="L89" s="31"/>
    </row>
    <row r="90" spans="2:47" s="1" customFormat="1" ht="6.95" customHeight="1" x14ac:dyDescent="0.2">
      <c r="B90" s="31"/>
      <c r="L90" s="31"/>
    </row>
    <row r="91" spans="2:47" s="1" customFormat="1" ht="15.6" customHeight="1" x14ac:dyDescent="0.2">
      <c r="B91" s="31"/>
      <c r="C91" s="26" t="s">
        <v>24</v>
      </c>
      <c r="F91" s="24" t="str">
        <f>E15</f>
        <v>Pardubický kraj Pardubice</v>
      </c>
      <c r="I91" s="26" t="s">
        <v>30</v>
      </c>
      <c r="J91" s="29" t="str">
        <f>E21</f>
        <v xml:space="preserve"> </v>
      </c>
      <c r="L91" s="31"/>
    </row>
    <row r="92" spans="2:47" s="1" customFormat="1" ht="15.6" customHeight="1" x14ac:dyDescent="0.2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Hynek Seiner</v>
      </c>
      <c r="L92" s="31"/>
    </row>
    <row r="93" spans="2:47" s="1" customFormat="1" ht="10.35" customHeight="1" x14ac:dyDescent="0.2">
      <c r="B93" s="31"/>
      <c r="L93" s="31"/>
    </row>
    <row r="94" spans="2:47" s="1" customFormat="1" ht="29.25" customHeight="1" x14ac:dyDescent="0.2">
      <c r="B94" s="31"/>
      <c r="C94" s="100" t="s">
        <v>103</v>
      </c>
      <c r="D94" s="92"/>
      <c r="E94" s="92"/>
      <c r="F94" s="92"/>
      <c r="G94" s="92"/>
      <c r="H94" s="92"/>
      <c r="I94" s="92"/>
      <c r="J94" s="101" t="s">
        <v>104</v>
      </c>
      <c r="K94" s="92"/>
      <c r="L94" s="31"/>
    </row>
    <row r="95" spans="2:47" s="1" customFormat="1" ht="10.35" customHeight="1" x14ac:dyDescent="0.2">
      <c r="B95" s="31"/>
      <c r="L95" s="31"/>
    </row>
    <row r="96" spans="2:47" s="1" customFormat="1" ht="22.9" customHeight="1" x14ac:dyDescent="0.2">
      <c r="B96" s="31"/>
      <c r="C96" s="102" t="s">
        <v>105</v>
      </c>
      <c r="J96" s="65">
        <f>J120</f>
        <v>0</v>
      </c>
      <c r="L96" s="31"/>
      <c r="AU96" s="16" t="s">
        <v>106</v>
      </c>
    </row>
    <row r="97" spans="2:12" s="8" customFormat="1" ht="24.95" customHeight="1" x14ac:dyDescent="0.2">
      <c r="B97" s="103"/>
      <c r="D97" s="104" t="s">
        <v>107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 x14ac:dyDescent="0.2">
      <c r="B98" s="107"/>
      <c r="D98" s="108" t="s">
        <v>566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 x14ac:dyDescent="0.2">
      <c r="B99" s="107"/>
      <c r="D99" s="108" t="s">
        <v>567</v>
      </c>
      <c r="E99" s="109"/>
      <c r="F99" s="109"/>
      <c r="G99" s="109"/>
      <c r="H99" s="109"/>
      <c r="I99" s="109"/>
      <c r="J99" s="110">
        <f>J129</f>
        <v>0</v>
      </c>
      <c r="L99" s="107"/>
    </row>
    <row r="100" spans="2:12" s="9" customFormat="1" ht="19.899999999999999" customHeight="1" x14ac:dyDescent="0.2">
      <c r="B100" s="107"/>
      <c r="D100" s="108" t="s">
        <v>272</v>
      </c>
      <c r="E100" s="109"/>
      <c r="F100" s="109"/>
      <c r="G100" s="109"/>
      <c r="H100" s="109"/>
      <c r="I100" s="109"/>
      <c r="J100" s="110">
        <f>J134</f>
        <v>0</v>
      </c>
      <c r="L100" s="107"/>
    </row>
    <row r="101" spans="2:12" s="1" customFormat="1" ht="21.75" customHeight="1" x14ac:dyDescent="0.2">
      <c r="B101" s="31"/>
      <c r="L101" s="31"/>
    </row>
    <row r="102" spans="2:12" s="1" customFormat="1" ht="6.95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 x14ac:dyDescent="0.2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 x14ac:dyDescent="0.2">
      <c r="B107" s="31"/>
      <c r="C107" s="20" t="s">
        <v>111</v>
      </c>
      <c r="L107" s="31"/>
    </row>
    <row r="108" spans="2:12" s="1" customFormat="1" ht="6.95" customHeight="1" x14ac:dyDescent="0.2">
      <c r="B108" s="31"/>
      <c r="L108" s="31"/>
    </row>
    <row r="109" spans="2:12" s="1" customFormat="1" ht="12" customHeight="1" x14ac:dyDescent="0.2">
      <c r="B109" s="31"/>
      <c r="C109" s="26" t="s">
        <v>16</v>
      </c>
      <c r="L109" s="31"/>
    </row>
    <row r="110" spans="2:12" s="1" customFormat="1" ht="14.45" customHeight="1" x14ac:dyDescent="0.2">
      <c r="B110" s="31"/>
      <c r="E110" s="211" t="str">
        <f>E7</f>
        <v>NPK a.s. Chrudimská nemocnice, rozšíření parkovacích ploch</v>
      </c>
      <c r="F110" s="212"/>
      <c r="G110" s="212"/>
      <c r="H110" s="212"/>
      <c r="L110" s="31"/>
    </row>
    <row r="111" spans="2:12" s="1" customFormat="1" ht="12" customHeight="1" x14ac:dyDescent="0.2">
      <c r="B111" s="31"/>
      <c r="C111" s="26" t="s">
        <v>100</v>
      </c>
      <c r="L111" s="31"/>
    </row>
    <row r="112" spans="2:12" s="1" customFormat="1" ht="15.6" customHeight="1" x14ac:dyDescent="0.2">
      <c r="B112" s="31"/>
      <c r="E112" s="172" t="str">
        <f>E9</f>
        <v>SO-801 - Ohumusování a výsadba stromů</v>
      </c>
      <c r="F112" s="213"/>
      <c r="G112" s="213"/>
      <c r="H112" s="213"/>
      <c r="L112" s="31"/>
    </row>
    <row r="113" spans="2:65" s="1" customFormat="1" ht="6.95" customHeight="1" x14ac:dyDescent="0.2">
      <c r="B113" s="31"/>
      <c r="L113" s="31"/>
    </row>
    <row r="114" spans="2:65" s="1" customFormat="1" ht="12" customHeight="1" x14ac:dyDescent="0.2">
      <c r="B114" s="31"/>
      <c r="C114" s="26" t="s">
        <v>20</v>
      </c>
      <c r="F114" s="24" t="str">
        <f>F12</f>
        <v>Chrudim</v>
      </c>
      <c r="I114" s="26" t="s">
        <v>22</v>
      </c>
      <c r="J114" s="51" t="str">
        <f>IF(J12="","",J12)</f>
        <v>15. 11. 2023</v>
      </c>
      <c r="L114" s="31"/>
    </row>
    <row r="115" spans="2:65" s="1" customFormat="1" ht="6.95" customHeight="1" x14ac:dyDescent="0.2">
      <c r="B115" s="31"/>
      <c r="L115" s="31"/>
    </row>
    <row r="116" spans="2:65" s="1" customFormat="1" ht="15.6" customHeight="1" x14ac:dyDescent="0.2">
      <c r="B116" s="31"/>
      <c r="C116" s="26" t="s">
        <v>24</v>
      </c>
      <c r="F116" s="24" t="str">
        <f>E15</f>
        <v>Pardubický kraj Pardubice</v>
      </c>
      <c r="I116" s="26" t="s">
        <v>30</v>
      </c>
      <c r="J116" s="29" t="str">
        <f>E21</f>
        <v xml:space="preserve"> </v>
      </c>
      <c r="L116" s="31"/>
    </row>
    <row r="117" spans="2:65" s="1" customFormat="1" ht="15.6" customHeight="1" x14ac:dyDescent="0.2">
      <c r="B117" s="31"/>
      <c r="C117" s="26" t="s">
        <v>28</v>
      </c>
      <c r="F117" s="24" t="str">
        <f>IF(E18="","",E18)</f>
        <v>Vyplň údaj</v>
      </c>
      <c r="I117" s="26" t="s">
        <v>33</v>
      </c>
      <c r="J117" s="29" t="str">
        <f>E24</f>
        <v>Hynek Seiner</v>
      </c>
      <c r="L117" s="31"/>
    </row>
    <row r="118" spans="2:65" s="1" customFormat="1" ht="10.35" customHeight="1" x14ac:dyDescent="0.2">
      <c r="B118" s="31"/>
      <c r="L118" s="31"/>
    </row>
    <row r="119" spans="2:65" s="10" customFormat="1" ht="29.25" customHeight="1" x14ac:dyDescent="0.2">
      <c r="B119" s="111"/>
      <c r="C119" s="112" t="s">
        <v>112</v>
      </c>
      <c r="D119" s="113" t="s">
        <v>61</v>
      </c>
      <c r="E119" s="113" t="s">
        <v>57</v>
      </c>
      <c r="F119" s="113" t="s">
        <v>58</v>
      </c>
      <c r="G119" s="113" t="s">
        <v>113</v>
      </c>
      <c r="H119" s="113" t="s">
        <v>114</v>
      </c>
      <c r="I119" s="113" t="s">
        <v>115</v>
      </c>
      <c r="J119" s="113" t="s">
        <v>104</v>
      </c>
      <c r="K119" s="114" t="s">
        <v>116</v>
      </c>
      <c r="L119" s="111"/>
      <c r="M119" s="58" t="s">
        <v>1</v>
      </c>
      <c r="N119" s="59" t="s">
        <v>40</v>
      </c>
      <c r="O119" s="59" t="s">
        <v>117</v>
      </c>
      <c r="P119" s="59" t="s">
        <v>118</v>
      </c>
      <c r="Q119" s="59" t="s">
        <v>119</v>
      </c>
      <c r="R119" s="59" t="s">
        <v>120</v>
      </c>
      <c r="S119" s="59" t="s">
        <v>121</v>
      </c>
      <c r="T119" s="60" t="s">
        <v>122</v>
      </c>
    </row>
    <row r="120" spans="2:65" s="1" customFormat="1" ht="22.9" customHeight="1" x14ac:dyDescent="0.25">
      <c r="B120" s="31"/>
      <c r="C120" s="63" t="s">
        <v>123</v>
      </c>
      <c r="J120" s="115">
        <f>BK120</f>
        <v>0</v>
      </c>
      <c r="L120" s="31"/>
      <c r="M120" s="61"/>
      <c r="N120" s="52"/>
      <c r="O120" s="52"/>
      <c r="P120" s="116">
        <f>P121</f>
        <v>0</v>
      </c>
      <c r="Q120" s="52"/>
      <c r="R120" s="116">
        <f>R121</f>
        <v>12.472569999999999</v>
      </c>
      <c r="S120" s="52"/>
      <c r="T120" s="117">
        <f>T121</f>
        <v>0</v>
      </c>
      <c r="AT120" s="16" t="s">
        <v>75</v>
      </c>
      <c r="AU120" s="16" t="s">
        <v>106</v>
      </c>
      <c r="BK120" s="118">
        <f>BK121</f>
        <v>0</v>
      </c>
    </row>
    <row r="121" spans="2:65" s="11" customFormat="1" ht="25.9" customHeight="1" x14ac:dyDescent="0.2">
      <c r="B121" s="119"/>
      <c r="D121" s="120" t="s">
        <v>75</v>
      </c>
      <c r="E121" s="121" t="s">
        <v>124</v>
      </c>
      <c r="F121" s="121" t="s">
        <v>125</v>
      </c>
      <c r="I121" s="122"/>
      <c r="J121" s="123">
        <f>BK121</f>
        <v>0</v>
      </c>
      <c r="L121" s="119"/>
      <c r="M121" s="124"/>
      <c r="P121" s="125">
        <f>P122+P129+P134</f>
        <v>0</v>
      </c>
      <c r="R121" s="125">
        <f>R122+R129+R134</f>
        <v>12.472569999999999</v>
      </c>
      <c r="T121" s="126">
        <f>T122+T129+T134</f>
        <v>0</v>
      </c>
      <c r="AR121" s="120" t="s">
        <v>84</v>
      </c>
      <c r="AT121" s="127" t="s">
        <v>75</v>
      </c>
      <c r="AU121" s="127" t="s">
        <v>76</v>
      </c>
      <c r="AY121" s="120" t="s">
        <v>126</v>
      </c>
      <c r="BK121" s="128">
        <f>BK122+BK129+BK134</f>
        <v>0</v>
      </c>
    </row>
    <row r="122" spans="2:65" s="11" customFormat="1" ht="22.9" customHeight="1" x14ac:dyDescent="0.2">
      <c r="B122" s="119"/>
      <c r="D122" s="120" t="s">
        <v>75</v>
      </c>
      <c r="E122" s="129" t="s">
        <v>84</v>
      </c>
      <c r="F122" s="129" t="s">
        <v>568</v>
      </c>
      <c r="I122" s="122"/>
      <c r="J122" s="130">
        <f>BK122</f>
        <v>0</v>
      </c>
      <c r="L122" s="119"/>
      <c r="M122" s="124"/>
      <c r="P122" s="125">
        <f>SUM(P123:P128)</f>
        <v>0</v>
      </c>
      <c r="R122" s="125">
        <f>SUM(R123:R128)</f>
        <v>9.6570000000000003E-2</v>
      </c>
      <c r="T122" s="126">
        <f>SUM(T123:T128)</f>
        <v>0</v>
      </c>
      <c r="AR122" s="120" t="s">
        <v>84</v>
      </c>
      <c r="AT122" s="127" t="s">
        <v>75</v>
      </c>
      <c r="AU122" s="127" t="s">
        <v>84</v>
      </c>
      <c r="AY122" s="120" t="s">
        <v>126</v>
      </c>
      <c r="BK122" s="128">
        <f>SUM(BK123:BK128)</f>
        <v>0</v>
      </c>
    </row>
    <row r="123" spans="2:65" s="1" customFormat="1" ht="22.15" customHeight="1" x14ac:dyDescent="0.2">
      <c r="B123" s="131"/>
      <c r="C123" s="215" t="s">
        <v>84</v>
      </c>
      <c r="D123" s="215" t="s">
        <v>128</v>
      </c>
      <c r="E123" s="216" t="s">
        <v>569</v>
      </c>
      <c r="F123" s="217" t="s">
        <v>570</v>
      </c>
      <c r="G123" s="218" t="s">
        <v>181</v>
      </c>
      <c r="H123" s="219">
        <v>560</v>
      </c>
      <c r="I123" s="137"/>
      <c r="J123" s="138">
        <f>ROUND(I123*H123,2)</f>
        <v>0</v>
      </c>
      <c r="K123" s="134" t="s">
        <v>132</v>
      </c>
      <c r="L123" s="31"/>
      <c r="M123" s="139" t="s">
        <v>1</v>
      </c>
      <c r="N123" s="140" t="s">
        <v>41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133</v>
      </c>
      <c r="AT123" s="143" t="s">
        <v>128</v>
      </c>
      <c r="AU123" s="143" t="s">
        <v>86</v>
      </c>
      <c r="AY123" s="16" t="s">
        <v>126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6" t="s">
        <v>84</v>
      </c>
      <c r="BK123" s="144">
        <f>ROUND(I123*H123,2)</f>
        <v>0</v>
      </c>
      <c r="BL123" s="16" t="s">
        <v>133</v>
      </c>
      <c r="BM123" s="143" t="s">
        <v>571</v>
      </c>
    </row>
    <row r="124" spans="2:65" s="1" customFormat="1" ht="30" customHeight="1" x14ac:dyDescent="0.2">
      <c r="B124" s="131"/>
      <c r="C124" s="215" t="s">
        <v>86</v>
      </c>
      <c r="D124" s="215" t="s">
        <v>128</v>
      </c>
      <c r="E124" s="216" t="s">
        <v>572</v>
      </c>
      <c r="F124" s="217" t="s">
        <v>573</v>
      </c>
      <c r="G124" s="218" t="s">
        <v>131</v>
      </c>
      <c r="H124" s="219">
        <v>7</v>
      </c>
      <c r="I124" s="137"/>
      <c r="J124" s="138">
        <f>ROUND(I124*H124,2)</f>
        <v>0</v>
      </c>
      <c r="K124" s="134" t="s">
        <v>132</v>
      </c>
      <c r="L124" s="31"/>
      <c r="M124" s="139" t="s">
        <v>1</v>
      </c>
      <c r="N124" s="140" t="s">
        <v>41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133</v>
      </c>
      <c r="AT124" s="143" t="s">
        <v>128</v>
      </c>
      <c r="AU124" s="143" t="s">
        <v>86</v>
      </c>
      <c r="AY124" s="16" t="s">
        <v>126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6" t="s">
        <v>84</v>
      </c>
      <c r="BK124" s="144">
        <f>ROUND(I124*H124,2)</f>
        <v>0</v>
      </c>
      <c r="BL124" s="16" t="s">
        <v>133</v>
      </c>
      <c r="BM124" s="143" t="s">
        <v>574</v>
      </c>
    </row>
    <row r="125" spans="2:65" s="1" customFormat="1" ht="14.45" customHeight="1" x14ac:dyDescent="0.2">
      <c r="B125" s="131"/>
      <c r="C125" s="232" t="s">
        <v>138</v>
      </c>
      <c r="D125" s="232" t="s">
        <v>277</v>
      </c>
      <c r="E125" s="233" t="s">
        <v>575</v>
      </c>
      <c r="F125" s="234" t="s">
        <v>576</v>
      </c>
      <c r="G125" s="235" t="s">
        <v>160</v>
      </c>
      <c r="H125" s="236">
        <v>0.438</v>
      </c>
      <c r="I125" s="161"/>
      <c r="J125" s="162">
        <f>ROUND(I125*H125,2)</f>
        <v>0</v>
      </c>
      <c r="K125" s="160" t="s">
        <v>348</v>
      </c>
      <c r="L125" s="163"/>
      <c r="M125" s="164" t="s">
        <v>1</v>
      </c>
      <c r="N125" s="165" t="s">
        <v>41</v>
      </c>
      <c r="P125" s="141">
        <f>O125*H125</f>
        <v>0</v>
      </c>
      <c r="Q125" s="141">
        <v>0.22</v>
      </c>
      <c r="R125" s="141">
        <f>Q125*H125</f>
        <v>9.6360000000000001E-2</v>
      </c>
      <c r="S125" s="141">
        <v>0</v>
      </c>
      <c r="T125" s="142">
        <f>S125*H125</f>
        <v>0</v>
      </c>
      <c r="AR125" s="143" t="s">
        <v>157</v>
      </c>
      <c r="AT125" s="143" t="s">
        <v>277</v>
      </c>
      <c r="AU125" s="143" t="s">
        <v>86</v>
      </c>
      <c r="AY125" s="16" t="s">
        <v>126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6" t="s">
        <v>84</v>
      </c>
      <c r="BK125" s="144">
        <f>ROUND(I125*H125,2)</f>
        <v>0</v>
      </c>
      <c r="BL125" s="16" t="s">
        <v>133</v>
      </c>
      <c r="BM125" s="143" t="s">
        <v>577</v>
      </c>
    </row>
    <row r="126" spans="2:65" s="12" customFormat="1" ht="11.25" x14ac:dyDescent="0.2">
      <c r="B126" s="145"/>
      <c r="C126" s="220"/>
      <c r="D126" s="221" t="s">
        <v>199</v>
      </c>
      <c r="E126" s="222" t="s">
        <v>1</v>
      </c>
      <c r="F126" s="223" t="s">
        <v>578</v>
      </c>
      <c r="G126" s="220"/>
      <c r="H126" s="224">
        <v>0.438</v>
      </c>
      <c r="I126" s="147"/>
      <c r="L126" s="145"/>
      <c r="M126" s="148"/>
      <c r="T126" s="149"/>
      <c r="AT126" s="146" t="s">
        <v>199</v>
      </c>
      <c r="AU126" s="146" t="s">
        <v>86</v>
      </c>
      <c r="AV126" s="12" t="s">
        <v>86</v>
      </c>
      <c r="AW126" s="12" t="s">
        <v>32</v>
      </c>
      <c r="AX126" s="12" t="s">
        <v>84</v>
      </c>
      <c r="AY126" s="146" t="s">
        <v>126</v>
      </c>
    </row>
    <row r="127" spans="2:65" s="1" customFormat="1" ht="30" customHeight="1" x14ac:dyDescent="0.2">
      <c r="B127" s="131"/>
      <c r="C127" s="215" t="s">
        <v>133</v>
      </c>
      <c r="D127" s="215" t="s">
        <v>128</v>
      </c>
      <c r="E127" s="216" t="s">
        <v>579</v>
      </c>
      <c r="F127" s="217" t="s">
        <v>580</v>
      </c>
      <c r="G127" s="218" t="s">
        <v>131</v>
      </c>
      <c r="H127" s="219">
        <v>7</v>
      </c>
      <c r="I127" s="137"/>
      <c r="J127" s="138">
        <f>ROUND(I127*H127,2)</f>
        <v>0</v>
      </c>
      <c r="K127" s="134" t="s">
        <v>132</v>
      </c>
      <c r="L127" s="31"/>
      <c r="M127" s="139" t="s">
        <v>1</v>
      </c>
      <c r="N127" s="140" t="s">
        <v>41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133</v>
      </c>
      <c r="AT127" s="143" t="s">
        <v>128</v>
      </c>
      <c r="AU127" s="143" t="s">
        <v>86</v>
      </c>
      <c r="AY127" s="16" t="s">
        <v>126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6" t="s">
        <v>84</v>
      </c>
      <c r="BK127" s="144">
        <f>ROUND(I127*H127,2)</f>
        <v>0</v>
      </c>
      <c r="BL127" s="16" t="s">
        <v>133</v>
      </c>
      <c r="BM127" s="143" t="s">
        <v>581</v>
      </c>
    </row>
    <row r="128" spans="2:65" s="1" customFormat="1" ht="14.45" customHeight="1" x14ac:dyDescent="0.2">
      <c r="B128" s="131"/>
      <c r="C128" s="232" t="s">
        <v>145</v>
      </c>
      <c r="D128" s="232" t="s">
        <v>277</v>
      </c>
      <c r="E128" s="233" t="s">
        <v>582</v>
      </c>
      <c r="F128" s="234" t="s">
        <v>583</v>
      </c>
      <c r="G128" s="235" t="s">
        <v>131</v>
      </c>
      <c r="H128" s="236">
        <v>7</v>
      </c>
      <c r="I128" s="161"/>
      <c r="J128" s="162">
        <f>ROUND(I128*H128,2)</f>
        <v>0</v>
      </c>
      <c r="K128" s="160" t="s">
        <v>132</v>
      </c>
      <c r="L128" s="163"/>
      <c r="M128" s="164" t="s">
        <v>1</v>
      </c>
      <c r="N128" s="165" t="s">
        <v>41</v>
      </c>
      <c r="P128" s="141">
        <f>O128*H128</f>
        <v>0</v>
      </c>
      <c r="Q128" s="141">
        <v>3.0000000000000001E-5</v>
      </c>
      <c r="R128" s="141">
        <f>Q128*H128</f>
        <v>2.1000000000000001E-4</v>
      </c>
      <c r="S128" s="141">
        <v>0</v>
      </c>
      <c r="T128" s="142">
        <f>S128*H128</f>
        <v>0</v>
      </c>
      <c r="AR128" s="143" t="s">
        <v>157</v>
      </c>
      <c r="AT128" s="143" t="s">
        <v>277</v>
      </c>
      <c r="AU128" s="143" t="s">
        <v>86</v>
      </c>
      <c r="AY128" s="16" t="s">
        <v>126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6" t="s">
        <v>84</v>
      </c>
      <c r="BK128" s="144">
        <f>ROUND(I128*H128,2)</f>
        <v>0</v>
      </c>
      <c r="BL128" s="16" t="s">
        <v>133</v>
      </c>
      <c r="BM128" s="143" t="s">
        <v>584</v>
      </c>
    </row>
    <row r="129" spans="2:65" s="11" customFormat="1" ht="22.9" customHeight="1" x14ac:dyDescent="0.2">
      <c r="B129" s="119"/>
      <c r="C129" s="229"/>
      <c r="D129" s="230" t="s">
        <v>75</v>
      </c>
      <c r="E129" s="231" t="s">
        <v>585</v>
      </c>
      <c r="F129" s="231" t="s">
        <v>586</v>
      </c>
      <c r="G129" s="229"/>
      <c r="H129" s="229"/>
      <c r="I129" s="122"/>
      <c r="J129" s="130">
        <f>BK129</f>
        <v>0</v>
      </c>
      <c r="L129" s="119"/>
      <c r="M129" s="124"/>
      <c r="P129" s="125">
        <f>SUM(P130:P133)</f>
        <v>0</v>
      </c>
      <c r="R129" s="125">
        <f>SUM(R130:R133)</f>
        <v>12.375999999999999</v>
      </c>
      <c r="T129" s="126">
        <f>SUM(T130:T133)</f>
        <v>0</v>
      </c>
      <c r="AR129" s="120" t="s">
        <v>84</v>
      </c>
      <c r="AT129" s="127" t="s">
        <v>75</v>
      </c>
      <c r="AU129" s="127" t="s">
        <v>84</v>
      </c>
      <c r="AY129" s="120" t="s">
        <v>126</v>
      </c>
      <c r="BK129" s="128">
        <f>SUM(BK130:BK133)</f>
        <v>0</v>
      </c>
    </row>
    <row r="130" spans="2:65" s="1" customFormat="1" ht="30" customHeight="1" x14ac:dyDescent="0.2">
      <c r="B130" s="131"/>
      <c r="C130" s="215" t="s">
        <v>149</v>
      </c>
      <c r="D130" s="215" t="s">
        <v>128</v>
      </c>
      <c r="E130" s="216" t="s">
        <v>587</v>
      </c>
      <c r="F130" s="217" t="s">
        <v>588</v>
      </c>
      <c r="G130" s="218" t="s">
        <v>181</v>
      </c>
      <c r="H130" s="219">
        <v>560</v>
      </c>
      <c r="I130" s="137"/>
      <c r="J130" s="138">
        <f>ROUND(I130*H130,2)</f>
        <v>0</v>
      </c>
      <c r="K130" s="134" t="s">
        <v>132</v>
      </c>
      <c r="L130" s="31"/>
      <c r="M130" s="139" t="s">
        <v>1</v>
      </c>
      <c r="N130" s="140" t="s">
        <v>41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133</v>
      </c>
      <c r="AT130" s="143" t="s">
        <v>128</v>
      </c>
      <c r="AU130" s="143" t="s">
        <v>86</v>
      </c>
      <c r="AY130" s="16" t="s">
        <v>126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84</v>
      </c>
      <c r="BK130" s="144">
        <f>ROUND(I130*H130,2)</f>
        <v>0</v>
      </c>
      <c r="BL130" s="16" t="s">
        <v>133</v>
      </c>
      <c r="BM130" s="143" t="s">
        <v>589</v>
      </c>
    </row>
    <row r="131" spans="2:65" s="1" customFormat="1" ht="14.45" customHeight="1" x14ac:dyDescent="0.2">
      <c r="B131" s="131"/>
      <c r="C131" s="232" t="s">
        <v>153</v>
      </c>
      <c r="D131" s="232" t="s">
        <v>277</v>
      </c>
      <c r="E131" s="233" t="s">
        <v>575</v>
      </c>
      <c r="F131" s="234" t="s">
        <v>576</v>
      </c>
      <c r="G131" s="235" t="s">
        <v>160</v>
      </c>
      <c r="H131" s="236">
        <v>56</v>
      </c>
      <c r="I131" s="161"/>
      <c r="J131" s="162">
        <f>ROUND(I131*H131,2)</f>
        <v>0</v>
      </c>
      <c r="K131" s="160" t="s">
        <v>348</v>
      </c>
      <c r="L131" s="163"/>
      <c r="M131" s="164" t="s">
        <v>1</v>
      </c>
      <c r="N131" s="165" t="s">
        <v>41</v>
      </c>
      <c r="P131" s="141">
        <f>O131*H131</f>
        <v>0</v>
      </c>
      <c r="Q131" s="141">
        <v>0.22</v>
      </c>
      <c r="R131" s="141">
        <f>Q131*H131</f>
        <v>12.32</v>
      </c>
      <c r="S131" s="141">
        <v>0</v>
      </c>
      <c r="T131" s="142">
        <f>S131*H131</f>
        <v>0</v>
      </c>
      <c r="AR131" s="143" t="s">
        <v>157</v>
      </c>
      <c r="AT131" s="143" t="s">
        <v>277</v>
      </c>
      <c r="AU131" s="143" t="s">
        <v>86</v>
      </c>
      <c r="AY131" s="16" t="s">
        <v>126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6" t="s">
        <v>84</v>
      </c>
      <c r="BK131" s="144">
        <f>ROUND(I131*H131,2)</f>
        <v>0</v>
      </c>
      <c r="BL131" s="16" t="s">
        <v>133</v>
      </c>
      <c r="BM131" s="143" t="s">
        <v>590</v>
      </c>
    </row>
    <row r="132" spans="2:65" s="1" customFormat="1" ht="22.15" customHeight="1" x14ac:dyDescent="0.2">
      <c r="B132" s="131"/>
      <c r="C132" s="215" t="s">
        <v>157</v>
      </c>
      <c r="D132" s="215" t="s">
        <v>128</v>
      </c>
      <c r="E132" s="216" t="s">
        <v>591</v>
      </c>
      <c r="F132" s="217" t="s">
        <v>592</v>
      </c>
      <c r="G132" s="218" t="s">
        <v>181</v>
      </c>
      <c r="H132" s="219">
        <v>560</v>
      </c>
      <c r="I132" s="137"/>
      <c r="J132" s="138">
        <f>ROUND(I132*H132,2)</f>
        <v>0</v>
      </c>
      <c r="K132" s="134" t="s">
        <v>132</v>
      </c>
      <c r="L132" s="31"/>
      <c r="M132" s="139" t="s">
        <v>1</v>
      </c>
      <c r="N132" s="140" t="s">
        <v>41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133</v>
      </c>
      <c r="AT132" s="143" t="s">
        <v>128</v>
      </c>
      <c r="AU132" s="143" t="s">
        <v>86</v>
      </c>
      <c r="AY132" s="16" t="s">
        <v>126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84</v>
      </c>
      <c r="BK132" s="144">
        <f>ROUND(I132*H132,2)</f>
        <v>0</v>
      </c>
      <c r="BL132" s="16" t="s">
        <v>133</v>
      </c>
      <c r="BM132" s="143" t="s">
        <v>593</v>
      </c>
    </row>
    <row r="133" spans="2:65" s="1" customFormat="1" ht="14.45" customHeight="1" x14ac:dyDescent="0.2">
      <c r="B133" s="131"/>
      <c r="C133" s="232" t="s">
        <v>162</v>
      </c>
      <c r="D133" s="232" t="s">
        <v>277</v>
      </c>
      <c r="E133" s="233" t="s">
        <v>594</v>
      </c>
      <c r="F133" s="234" t="s">
        <v>595</v>
      </c>
      <c r="G133" s="235" t="s">
        <v>596</v>
      </c>
      <c r="H133" s="236">
        <v>56</v>
      </c>
      <c r="I133" s="161"/>
      <c r="J133" s="162">
        <f>ROUND(I133*H133,2)</f>
        <v>0</v>
      </c>
      <c r="K133" s="160" t="s">
        <v>348</v>
      </c>
      <c r="L133" s="163"/>
      <c r="M133" s="164" t="s">
        <v>1</v>
      </c>
      <c r="N133" s="165" t="s">
        <v>41</v>
      </c>
      <c r="P133" s="141">
        <f>O133*H133</f>
        <v>0</v>
      </c>
      <c r="Q133" s="141">
        <v>1E-3</v>
      </c>
      <c r="R133" s="141">
        <f>Q133*H133</f>
        <v>5.6000000000000001E-2</v>
      </c>
      <c r="S133" s="141">
        <v>0</v>
      </c>
      <c r="T133" s="142">
        <f>S133*H133</f>
        <v>0</v>
      </c>
      <c r="AR133" s="143" t="s">
        <v>157</v>
      </c>
      <c r="AT133" s="143" t="s">
        <v>277</v>
      </c>
      <c r="AU133" s="143" t="s">
        <v>86</v>
      </c>
      <c r="AY133" s="16" t="s">
        <v>126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6" t="s">
        <v>84</v>
      </c>
      <c r="BK133" s="144">
        <f>ROUND(I133*H133,2)</f>
        <v>0</v>
      </c>
      <c r="BL133" s="16" t="s">
        <v>133</v>
      </c>
      <c r="BM133" s="143" t="s">
        <v>597</v>
      </c>
    </row>
    <row r="134" spans="2:65" s="11" customFormat="1" ht="22.9" customHeight="1" x14ac:dyDescent="0.2">
      <c r="B134" s="119"/>
      <c r="C134" s="229"/>
      <c r="D134" s="230" t="s">
        <v>75</v>
      </c>
      <c r="E134" s="231" t="s">
        <v>548</v>
      </c>
      <c r="F134" s="231" t="s">
        <v>549</v>
      </c>
      <c r="G134" s="229"/>
      <c r="H134" s="229"/>
      <c r="I134" s="122"/>
      <c r="J134" s="130">
        <f>BK134</f>
        <v>0</v>
      </c>
      <c r="L134" s="119"/>
      <c r="M134" s="124"/>
      <c r="P134" s="125">
        <f>P135</f>
        <v>0</v>
      </c>
      <c r="R134" s="125">
        <f>R135</f>
        <v>0</v>
      </c>
      <c r="T134" s="126">
        <f>T135</f>
        <v>0</v>
      </c>
      <c r="AR134" s="120" t="s">
        <v>84</v>
      </c>
      <c r="AT134" s="127" t="s">
        <v>75</v>
      </c>
      <c r="AU134" s="127" t="s">
        <v>84</v>
      </c>
      <c r="AY134" s="120" t="s">
        <v>126</v>
      </c>
      <c r="BK134" s="128">
        <f>BK135</f>
        <v>0</v>
      </c>
    </row>
    <row r="135" spans="2:65" s="1" customFormat="1" ht="22.15" customHeight="1" x14ac:dyDescent="0.2">
      <c r="B135" s="131"/>
      <c r="C135" s="215" t="s">
        <v>166</v>
      </c>
      <c r="D135" s="215" t="s">
        <v>128</v>
      </c>
      <c r="E135" s="216" t="s">
        <v>551</v>
      </c>
      <c r="F135" s="217" t="s">
        <v>552</v>
      </c>
      <c r="G135" s="218" t="s">
        <v>197</v>
      </c>
      <c r="H135" s="219">
        <v>12.473000000000001</v>
      </c>
      <c r="I135" s="137"/>
      <c r="J135" s="138">
        <f>ROUND(I135*H135,2)</f>
        <v>0</v>
      </c>
      <c r="K135" s="134" t="s">
        <v>132</v>
      </c>
      <c r="L135" s="31"/>
      <c r="M135" s="155" t="s">
        <v>1</v>
      </c>
      <c r="N135" s="156" t="s">
        <v>41</v>
      </c>
      <c r="O135" s="157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AR135" s="143" t="s">
        <v>133</v>
      </c>
      <c r="AT135" s="143" t="s">
        <v>128</v>
      </c>
      <c r="AU135" s="143" t="s">
        <v>86</v>
      </c>
      <c r="AY135" s="16" t="s">
        <v>126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84</v>
      </c>
      <c r="BK135" s="144">
        <f>ROUND(I135*H135,2)</f>
        <v>0</v>
      </c>
      <c r="BL135" s="16" t="s">
        <v>133</v>
      </c>
      <c r="BM135" s="143" t="s">
        <v>598</v>
      </c>
    </row>
    <row r="136" spans="2:65" s="1" customFormat="1" ht="6.95" customHeight="1" x14ac:dyDescent="0.2">
      <c r="B136" s="43"/>
      <c r="C136" s="44"/>
      <c r="D136" s="44"/>
      <c r="E136" s="44"/>
      <c r="F136" s="44"/>
      <c r="G136" s="44"/>
      <c r="H136" s="44"/>
      <c r="I136" s="44"/>
      <c r="J136" s="44"/>
      <c r="K136" s="44"/>
      <c r="L136" s="31"/>
    </row>
  </sheetData>
  <sheetProtection algorithmName="SHA-512" hashValue="F8g3jiBDjI+hjwpPfLVX9HaSkbmXoICsnkxZYkCJFYKdVr9YkkNSCgLxZiCaEHibmsLtKZunbXor0oTquuf9Vg==" saltValue="+LhRplID3UZKk9xXB2PtrA==" spinCount="100000" sheet="1" objects="1" scenarios="1"/>
  <autoFilter ref="C119:K135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7"/>
  <sheetViews>
    <sheetView showGridLines="0" topLeftCell="A94" workbookViewId="0">
      <selection activeCell="I119" sqref="I119"/>
    </sheetView>
  </sheetViews>
  <sheetFormatPr defaultRowHeight="15" x14ac:dyDescent="0.2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 x14ac:dyDescent="0.2">
      <c r="L2" s="210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98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 x14ac:dyDescent="0.2">
      <c r="B4" s="19"/>
      <c r="D4" s="20" t="s">
        <v>99</v>
      </c>
      <c r="L4" s="19"/>
      <c r="M4" s="87" t="s">
        <v>10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4.45" customHeight="1" x14ac:dyDescent="0.2">
      <c r="B7" s="19"/>
      <c r="E7" s="211" t="str">
        <f>'Rekapitulace stavby'!K6</f>
        <v>NPK a.s. Chrudimská nemocnice, rozšíření parkovacích ploch</v>
      </c>
      <c r="F7" s="212"/>
      <c r="G7" s="212"/>
      <c r="H7" s="212"/>
      <c r="L7" s="19"/>
    </row>
    <row r="8" spans="2:46" s="1" customFormat="1" ht="12" customHeight="1" x14ac:dyDescent="0.2">
      <c r="B8" s="31"/>
      <c r="D8" s="26" t="s">
        <v>100</v>
      </c>
      <c r="L8" s="31"/>
    </row>
    <row r="9" spans="2:46" s="1" customFormat="1" ht="15.6" customHeight="1" x14ac:dyDescent="0.2">
      <c r="B9" s="31"/>
      <c r="E9" s="172" t="s">
        <v>599</v>
      </c>
      <c r="F9" s="213"/>
      <c r="G9" s="213"/>
      <c r="H9" s="213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15. 11. 2023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 x14ac:dyDescent="0.2">
      <c r="B15" s="31"/>
      <c r="E15" s="24" t="str">
        <f>IF('Rekapitulace stavby'!E11="","",'Rekapitulace stavby'!E11)</f>
        <v>Pardubický kraj Pardubice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14" t="str">
        <f>'Rekapitulace stavby'!E14</f>
        <v>Vyplň údaj</v>
      </c>
      <c r="F18" s="194"/>
      <c r="G18" s="194"/>
      <c r="H18" s="19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 x14ac:dyDescent="0.2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 x14ac:dyDescent="0.2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35</v>
      </c>
      <c r="L26" s="31"/>
    </row>
    <row r="27" spans="2:12" s="7" customFormat="1" ht="14.45" customHeight="1" x14ac:dyDescent="0.2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 x14ac:dyDescent="0.2">
      <c r="B30" s="31"/>
      <c r="D30" s="89" t="s">
        <v>36</v>
      </c>
      <c r="J30" s="65">
        <f>ROUND(J117, 2)</f>
        <v>0</v>
      </c>
      <c r="L30" s="31"/>
    </row>
    <row r="31" spans="2:12" s="1" customFormat="1" ht="6.95" customHeight="1" x14ac:dyDescent="0.2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 x14ac:dyDescent="0.2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 x14ac:dyDescent="0.2">
      <c r="B33" s="31"/>
      <c r="D33" s="54" t="s">
        <v>40</v>
      </c>
      <c r="E33" s="26" t="s">
        <v>41</v>
      </c>
      <c r="F33" s="90">
        <f>ROUND((SUM(BE117:BE126)),  2)</f>
        <v>0</v>
      </c>
      <c r="I33" s="91">
        <v>0.21</v>
      </c>
      <c r="J33" s="90">
        <f>ROUND(((SUM(BE117:BE126))*I33),  2)</f>
        <v>0</v>
      </c>
      <c r="L33" s="31"/>
    </row>
    <row r="34" spans="2:12" s="1" customFormat="1" ht="14.45" customHeight="1" x14ac:dyDescent="0.2">
      <c r="B34" s="31"/>
      <c r="E34" s="26" t="s">
        <v>42</v>
      </c>
      <c r="F34" s="90">
        <f>ROUND((SUM(BF117:BF126)),  2)</f>
        <v>0</v>
      </c>
      <c r="I34" s="91">
        <v>0.15</v>
      </c>
      <c r="J34" s="90">
        <f>ROUND(((SUM(BF117:BF126))*I34),  2)</f>
        <v>0</v>
      </c>
      <c r="L34" s="31"/>
    </row>
    <row r="35" spans="2:12" s="1" customFormat="1" ht="14.45" hidden="1" customHeight="1" x14ac:dyDescent="0.2">
      <c r="B35" s="31"/>
      <c r="E35" s="26" t="s">
        <v>43</v>
      </c>
      <c r="F35" s="90">
        <f>ROUND((SUM(BG117:BG126)),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 x14ac:dyDescent="0.2">
      <c r="B36" s="31"/>
      <c r="E36" s="26" t="s">
        <v>44</v>
      </c>
      <c r="F36" s="90">
        <f>ROUND((SUM(BH117:BH126)),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 x14ac:dyDescent="0.2">
      <c r="B37" s="31"/>
      <c r="E37" s="26" t="s">
        <v>45</v>
      </c>
      <c r="F37" s="90">
        <f>ROUND((SUM(BI117:BI126)),  2)</f>
        <v>0</v>
      </c>
      <c r="I37" s="91">
        <v>0</v>
      </c>
      <c r="J37" s="90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 x14ac:dyDescent="0.2">
      <c r="B40" s="31"/>
      <c r="L40" s="31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 x14ac:dyDescent="0.2">
      <c r="B51" s="19"/>
      <c r="L51" s="19"/>
    </row>
    <row r="52" spans="2:12" ht="11.25" x14ac:dyDescent="0.2">
      <c r="B52" s="19"/>
      <c r="L52" s="19"/>
    </row>
    <row r="53" spans="2:12" ht="11.25" x14ac:dyDescent="0.2">
      <c r="B53" s="19"/>
      <c r="L53" s="19"/>
    </row>
    <row r="54" spans="2:12" ht="11.25" x14ac:dyDescent="0.2">
      <c r="B54" s="19"/>
      <c r="L54" s="19"/>
    </row>
    <row r="55" spans="2:12" ht="11.25" x14ac:dyDescent="0.2">
      <c r="B55" s="19"/>
      <c r="L55" s="19"/>
    </row>
    <row r="56" spans="2:12" ht="11.25" x14ac:dyDescent="0.2">
      <c r="B56" s="19"/>
      <c r="L56" s="19"/>
    </row>
    <row r="57" spans="2:12" ht="11.25" x14ac:dyDescent="0.2">
      <c r="B57" s="19"/>
      <c r="L57" s="19"/>
    </row>
    <row r="58" spans="2:12" ht="11.25" x14ac:dyDescent="0.2">
      <c r="B58" s="19"/>
      <c r="L58" s="19"/>
    </row>
    <row r="59" spans="2:12" ht="11.25" x14ac:dyDescent="0.2">
      <c r="B59" s="19"/>
      <c r="L59" s="19"/>
    </row>
    <row r="60" spans="2:12" ht="11.25" x14ac:dyDescent="0.2">
      <c r="B60" s="19"/>
      <c r="L60" s="19"/>
    </row>
    <row r="61" spans="2:12" s="1" customFormat="1" ht="12.75" x14ac:dyDescent="0.2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 x14ac:dyDescent="0.2">
      <c r="B62" s="19"/>
      <c r="L62" s="19"/>
    </row>
    <row r="63" spans="2:12" ht="11.25" x14ac:dyDescent="0.2">
      <c r="B63" s="19"/>
      <c r="L63" s="19"/>
    </row>
    <row r="64" spans="2:12" ht="11.25" x14ac:dyDescent="0.2">
      <c r="B64" s="19"/>
      <c r="L64" s="19"/>
    </row>
    <row r="65" spans="2:12" s="1" customFormat="1" ht="12.75" x14ac:dyDescent="0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 x14ac:dyDescent="0.2">
      <c r="B66" s="19"/>
      <c r="L66" s="19"/>
    </row>
    <row r="67" spans="2:12" ht="11.25" x14ac:dyDescent="0.2">
      <c r="B67" s="19"/>
      <c r="L67" s="19"/>
    </row>
    <row r="68" spans="2:12" ht="11.25" x14ac:dyDescent="0.2">
      <c r="B68" s="19"/>
      <c r="L68" s="19"/>
    </row>
    <row r="69" spans="2:12" ht="11.25" x14ac:dyDescent="0.2">
      <c r="B69" s="19"/>
      <c r="L69" s="19"/>
    </row>
    <row r="70" spans="2:12" ht="11.25" x14ac:dyDescent="0.2">
      <c r="B70" s="19"/>
      <c r="L70" s="19"/>
    </row>
    <row r="71" spans="2:12" ht="11.25" x14ac:dyDescent="0.2">
      <c r="B71" s="19"/>
      <c r="L71" s="19"/>
    </row>
    <row r="72" spans="2:12" ht="11.25" x14ac:dyDescent="0.2">
      <c r="B72" s="19"/>
      <c r="L72" s="19"/>
    </row>
    <row r="73" spans="2:12" ht="11.25" x14ac:dyDescent="0.2">
      <c r="B73" s="19"/>
      <c r="L73" s="19"/>
    </row>
    <row r="74" spans="2:12" ht="11.25" x14ac:dyDescent="0.2">
      <c r="B74" s="19"/>
      <c r="L74" s="19"/>
    </row>
    <row r="75" spans="2:12" ht="11.25" x14ac:dyDescent="0.2">
      <c r="B75" s="19"/>
      <c r="L75" s="19"/>
    </row>
    <row r="76" spans="2:12" s="1" customFormat="1" ht="12.75" x14ac:dyDescent="0.2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 x14ac:dyDescent="0.2">
      <c r="B82" s="31"/>
      <c r="C82" s="20" t="s">
        <v>102</v>
      </c>
      <c r="L82" s="31"/>
    </row>
    <row r="83" spans="2:47" s="1" customFormat="1" ht="6.95" customHeight="1" x14ac:dyDescent="0.2">
      <c r="B83" s="31"/>
      <c r="L83" s="31"/>
    </row>
    <row r="84" spans="2:47" s="1" customFormat="1" ht="12" customHeight="1" x14ac:dyDescent="0.2">
      <c r="B84" s="31"/>
      <c r="C84" s="26" t="s">
        <v>16</v>
      </c>
      <c r="L84" s="31"/>
    </row>
    <row r="85" spans="2:47" s="1" customFormat="1" ht="14.45" customHeight="1" x14ac:dyDescent="0.2">
      <c r="B85" s="31"/>
      <c r="E85" s="211" t="str">
        <f>E7</f>
        <v>NPK a.s. Chrudimská nemocnice, rozšíření parkovacích ploch</v>
      </c>
      <c r="F85" s="212"/>
      <c r="G85" s="212"/>
      <c r="H85" s="212"/>
      <c r="L85" s="31"/>
    </row>
    <row r="86" spans="2:47" s="1" customFormat="1" ht="12" customHeight="1" x14ac:dyDescent="0.2">
      <c r="B86" s="31"/>
      <c r="C86" s="26" t="s">
        <v>100</v>
      </c>
      <c r="L86" s="31"/>
    </row>
    <row r="87" spans="2:47" s="1" customFormat="1" ht="15.6" customHeight="1" x14ac:dyDescent="0.2">
      <c r="B87" s="31"/>
      <c r="E87" s="172" t="str">
        <f>E9</f>
        <v>VRN - Vedlejší rozpočtové náklady</v>
      </c>
      <c r="F87" s="213"/>
      <c r="G87" s="213"/>
      <c r="H87" s="213"/>
      <c r="L87" s="31"/>
    </row>
    <row r="88" spans="2:47" s="1" customFormat="1" ht="6.95" customHeight="1" x14ac:dyDescent="0.2">
      <c r="B88" s="31"/>
      <c r="L88" s="31"/>
    </row>
    <row r="89" spans="2:47" s="1" customFormat="1" ht="12" customHeight="1" x14ac:dyDescent="0.2">
      <c r="B89" s="31"/>
      <c r="C89" s="26" t="s">
        <v>20</v>
      </c>
      <c r="F89" s="24" t="str">
        <f>F12</f>
        <v>Chrudim</v>
      </c>
      <c r="I89" s="26" t="s">
        <v>22</v>
      </c>
      <c r="J89" s="51" t="str">
        <f>IF(J12="","",J12)</f>
        <v>15. 11. 2023</v>
      </c>
      <c r="L89" s="31"/>
    </row>
    <row r="90" spans="2:47" s="1" customFormat="1" ht="6.95" customHeight="1" x14ac:dyDescent="0.2">
      <c r="B90" s="31"/>
      <c r="L90" s="31"/>
    </row>
    <row r="91" spans="2:47" s="1" customFormat="1" ht="15.6" customHeight="1" x14ac:dyDescent="0.2">
      <c r="B91" s="31"/>
      <c r="C91" s="26" t="s">
        <v>24</v>
      </c>
      <c r="F91" s="24" t="str">
        <f>E15</f>
        <v>Pardubický kraj Pardubice</v>
      </c>
      <c r="I91" s="26" t="s">
        <v>30</v>
      </c>
      <c r="J91" s="29" t="str">
        <f>E21</f>
        <v xml:space="preserve"> </v>
      </c>
      <c r="L91" s="31"/>
    </row>
    <row r="92" spans="2:47" s="1" customFormat="1" ht="15.6" customHeight="1" x14ac:dyDescent="0.2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Hynek Seiner</v>
      </c>
      <c r="L92" s="31"/>
    </row>
    <row r="93" spans="2:47" s="1" customFormat="1" ht="10.35" customHeight="1" x14ac:dyDescent="0.2">
      <c r="B93" s="31"/>
      <c r="L93" s="31"/>
    </row>
    <row r="94" spans="2:47" s="1" customFormat="1" ht="29.25" customHeight="1" x14ac:dyDescent="0.2">
      <c r="B94" s="31"/>
      <c r="C94" s="100" t="s">
        <v>103</v>
      </c>
      <c r="D94" s="92"/>
      <c r="E94" s="92"/>
      <c r="F94" s="92"/>
      <c r="G94" s="92"/>
      <c r="H94" s="92"/>
      <c r="I94" s="92"/>
      <c r="J94" s="101" t="s">
        <v>104</v>
      </c>
      <c r="K94" s="92"/>
      <c r="L94" s="31"/>
    </row>
    <row r="95" spans="2:47" s="1" customFormat="1" ht="10.35" customHeight="1" x14ac:dyDescent="0.2">
      <c r="B95" s="31"/>
      <c r="L95" s="31"/>
    </row>
    <row r="96" spans="2:47" s="1" customFormat="1" ht="22.9" customHeight="1" x14ac:dyDescent="0.2">
      <c r="B96" s="31"/>
      <c r="C96" s="102" t="s">
        <v>105</v>
      </c>
      <c r="J96" s="65">
        <f>J117</f>
        <v>0</v>
      </c>
      <c r="L96" s="31"/>
      <c r="AU96" s="16" t="s">
        <v>106</v>
      </c>
    </row>
    <row r="97" spans="2:12" s="8" customFormat="1" ht="24.95" customHeight="1" x14ac:dyDescent="0.2">
      <c r="B97" s="103"/>
      <c r="D97" s="104" t="s">
        <v>599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75" customHeight="1" x14ac:dyDescent="0.2">
      <c r="B98" s="31"/>
      <c r="L98" s="31"/>
    </row>
    <row r="99" spans="2:12" s="1" customFormat="1" ht="6.95" customHeight="1" x14ac:dyDescent="0.2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5" customHeight="1" x14ac:dyDescent="0.2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5" customHeight="1" x14ac:dyDescent="0.2">
      <c r="B104" s="31"/>
      <c r="C104" s="20" t="s">
        <v>111</v>
      </c>
      <c r="L104" s="31"/>
    </row>
    <row r="105" spans="2:12" s="1" customFormat="1" ht="6.95" customHeight="1" x14ac:dyDescent="0.2">
      <c r="B105" s="31"/>
      <c r="L105" s="31"/>
    </row>
    <row r="106" spans="2:12" s="1" customFormat="1" ht="12" customHeight="1" x14ac:dyDescent="0.2">
      <c r="B106" s="31"/>
      <c r="C106" s="26" t="s">
        <v>16</v>
      </c>
      <c r="L106" s="31"/>
    </row>
    <row r="107" spans="2:12" s="1" customFormat="1" ht="14.45" customHeight="1" x14ac:dyDescent="0.2">
      <c r="B107" s="31"/>
      <c r="E107" s="211" t="str">
        <f>E7</f>
        <v>NPK a.s. Chrudimská nemocnice, rozšíření parkovacích ploch</v>
      </c>
      <c r="F107" s="212"/>
      <c r="G107" s="212"/>
      <c r="H107" s="212"/>
      <c r="L107" s="31"/>
    </row>
    <row r="108" spans="2:12" s="1" customFormat="1" ht="12" customHeight="1" x14ac:dyDescent="0.2">
      <c r="B108" s="31"/>
      <c r="C108" s="26" t="s">
        <v>100</v>
      </c>
      <c r="L108" s="31"/>
    </row>
    <row r="109" spans="2:12" s="1" customFormat="1" ht="15.6" customHeight="1" x14ac:dyDescent="0.2">
      <c r="B109" s="31"/>
      <c r="E109" s="172" t="str">
        <f>E9</f>
        <v>VRN - Vedlejší rozpočtové náklady</v>
      </c>
      <c r="F109" s="213"/>
      <c r="G109" s="213"/>
      <c r="H109" s="213"/>
      <c r="L109" s="31"/>
    </row>
    <row r="110" spans="2:12" s="1" customFormat="1" ht="6.95" customHeight="1" x14ac:dyDescent="0.2">
      <c r="B110" s="31"/>
      <c r="L110" s="31"/>
    </row>
    <row r="111" spans="2:12" s="1" customFormat="1" ht="12" customHeight="1" x14ac:dyDescent="0.2">
      <c r="B111" s="31"/>
      <c r="C111" s="26" t="s">
        <v>20</v>
      </c>
      <c r="F111" s="24" t="str">
        <f>F12</f>
        <v>Chrudim</v>
      </c>
      <c r="I111" s="26" t="s">
        <v>22</v>
      </c>
      <c r="J111" s="51" t="str">
        <f>IF(J12="","",J12)</f>
        <v>15. 11. 2023</v>
      </c>
      <c r="L111" s="31"/>
    </row>
    <row r="112" spans="2:12" s="1" customFormat="1" ht="6.95" customHeight="1" x14ac:dyDescent="0.2">
      <c r="B112" s="31"/>
      <c r="L112" s="31"/>
    </row>
    <row r="113" spans="2:65" s="1" customFormat="1" ht="15.6" customHeight="1" x14ac:dyDescent="0.2">
      <c r="B113" s="31"/>
      <c r="C113" s="26" t="s">
        <v>24</v>
      </c>
      <c r="F113" s="24" t="str">
        <f>E15</f>
        <v>Pardubický kraj Pardubice</v>
      </c>
      <c r="I113" s="26" t="s">
        <v>30</v>
      </c>
      <c r="J113" s="29" t="str">
        <f>E21</f>
        <v xml:space="preserve"> </v>
      </c>
      <c r="L113" s="31"/>
    </row>
    <row r="114" spans="2:65" s="1" customFormat="1" ht="15.6" customHeight="1" x14ac:dyDescent="0.2">
      <c r="B114" s="31"/>
      <c r="C114" s="26" t="s">
        <v>28</v>
      </c>
      <c r="F114" s="24" t="str">
        <f>IF(E18="","",E18)</f>
        <v>Vyplň údaj</v>
      </c>
      <c r="I114" s="26" t="s">
        <v>33</v>
      </c>
      <c r="J114" s="29" t="str">
        <f>E24</f>
        <v>Hynek Seiner</v>
      </c>
      <c r="L114" s="31"/>
    </row>
    <row r="115" spans="2:65" s="1" customFormat="1" ht="10.35" customHeight="1" x14ac:dyDescent="0.2">
      <c r="B115" s="31"/>
      <c r="L115" s="31"/>
    </row>
    <row r="116" spans="2:65" s="10" customFormat="1" ht="29.25" customHeight="1" x14ac:dyDescent="0.2">
      <c r="B116" s="111"/>
      <c r="C116" s="112" t="s">
        <v>112</v>
      </c>
      <c r="D116" s="113" t="s">
        <v>61</v>
      </c>
      <c r="E116" s="113" t="s">
        <v>57</v>
      </c>
      <c r="F116" s="113" t="s">
        <v>58</v>
      </c>
      <c r="G116" s="113" t="s">
        <v>113</v>
      </c>
      <c r="H116" s="113" t="s">
        <v>114</v>
      </c>
      <c r="I116" s="113" t="s">
        <v>115</v>
      </c>
      <c r="J116" s="113" t="s">
        <v>104</v>
      </c>
      <c r="K116" s="114" t="s">
        <v>116</v>
      </c>
      <c r="L116" s="111"/>
      <c r="M116" s="58" t="s">
        <v>1</v>
      </c>
      <c r="N116" s="59" t="s">
        <v>40</v>
      </c>
      <c r="O116" s="59" t="s">
        <v>117</v>
      </c>
      <c r="P116" s="59" t="s">
        <v>118</v>
      </c>
      <c r="Q116" s="59" t="s">
        <v>119</v>
      </c>
      <c r="R116" s="59" t="s">
        <v>120</v>
      </c>
      <c r="S116" s="59" t="s">
        <v>121</v>
      </c>
      <c r="T116" s="60" t="s">
        <v>122</v>
      </c>
    </row>
    <row r="117" spans="2:65" s="1" customFormat="1" ht="22.9" customHeight="1" x14ac:dyDescent="0.25">
      <c r="B117" s="31"/>
      <c r="C117" s="63" t="s">
        <v>123</v>
      </c>
      <c r="J117" s="115">
        <f>BK117</f>
        <v>0</v>
      </c>
      <c r="L117" s="31"/>
      <c r="M117" s="61"/>
      <c r="N117" s="52"/>
      <c r="O117" s="52"/>
      <c r="P117" s="116">
        <f>P118</f>
        <v>0</v>
      </c>
      <c r="Q117" s="52"/>
      <c r="R117" s="116">
        <f>R118</f>
        <v>0</v>
      </c>
      <c r="S117" s="52"/>
      <c r="T117" s="117">
        <f>T118</f>
        <v>0</v>
      </c>
      <c r="AT117" s="16" t="s">
        <v>75</v>
      </c>
      <c r="AU117" s="16" t="s">
        <v>106</v>
      </c>
      <c r="BK117" s="118">
        <f>BK118</f>
        <v>0</v>
      </c>
    </row>
    <row r="118" spans="2:65" s="11" customFormat="1" ht="25.9" customHeight="1" x14ac:dyDescent="0.2">
      <c r="B118" s="119"/>
      <c r="D118" s="120" t="s">
        <v>75</v>
      </c>
      <c r="E118" s="121" t="s">
        <v>96</v>
      </c>
      <c r="F118" s="121" t="s">
        <v>97</v>
      </c>
      <c r="I118" s="122"/>
      <c r="J118" s="123">
        <f>BK118</f>
        <v>0</v>
      </c>
      <c r="L118" s="119"/>
      <c r="M118" s="124"/>
      <c r="P118" s="125">
        <f>SUM(P119:P126)</f>
        <v>0</v>
      </c>
      <c r="R118" s="125">
        <f>SUM(R119:R126)</f>
        <v>0</v>
      </c>
      <c r="T118" s="126">
        <f>SUM(T119:T126)</f>
        <v>0</v>
      </c>
      <c r="AR118" s="120" t="s">
        <v>145</v>
      </c>
      <c r="AT118" s="127" t="s">
        <v>75</v>
      </c>
      <c r="AU118" s="127" t="s">
        <v>76</v>
      </c>
      <c r="AY118" s="120" t="s">
        <v>126</v>
      </c>
      <c r="BK118" s="128">
        <f>SUM(BK119:BK126)</f>
        <v>0</v>
      </c>
    </row>
    <row r="119" spans="2:65" s="1" customFormat="1" ht="14.45" customHeight="1" x14ac:dyDescent="0.2">
      <c r="B119" s="131"/>
      <c r="C119" s="215" t="s">
        <v>84</v>
      </c>
      <c r="D119" s="215" t="s">
        <v>128</v>
      </c>
      <c r="E119" s="216" t="s">
        <v>600</v>
      </c>
      <c r="F119" s="217" t="s">
        <v>601</v>
      </c>
      <c r="G119" s="218" t="s">
        <v>602</v>
      </c>
      <c r="H119" s="171"/>
      <c r="I119" s="137"/>
      <c r="J119" s="138">
        <f t="shared" ref="J119:J126" si="0">ROUND(I119*H119,2)</f>
        <v>0</v>
      </c>
      <c r="K119" s="134" t="s">
        <v>603</v>
      </c>
      <c r="L119" s="31"/>
      <c r="M119" s="139" t="s">
        <v>1</v>
      </c>
      <c r="N119" s="140" t="s">
        <v>41</v>
      </c>
      <c r="P119" s="141">
        <f t="shared" ref="P119:P126" si="1">O119*H119</f>
        <v>0</v>
      </c>
      <c r="Q119" s="141">
        <v>0</v>
      </c>
      <c r="R119" s="141">
        <f t="shared" ref="R119:R126" si="2">Q119*H119</f>
        <v>0</v>
      </c>
      <c r="S119" s="141">
        <v>0</v>
      </c>
      <c r="T119" s="142">
        <f t="shared" ref="T119:T126" si="3">S119*H119</f>
        <v>0</v>
      </c>
      <c r="AR119" s="143" t="s">
        <v>604</v>
      </c>
      <c r="AT119" s="143" t="s">
        <v>128</v>
      </c>
      <c r="AU119" s="143" t="s">
        <v>84</v>
      </c>
      <c r="AY119" s="16" t="s">
        <v>126</v>
      </c>
      <c r="BE119" s="144">
        <f t="shared" ref="BE119:BE126" si="4">IF(N119="základní",J119,0)</f>
        <v>0</v>
      </c>
      <c r="BF119" s="144">
        <f t="shared" ref="BF119:BF126" si="5">IF(N119="snížená",J119,0)</f>
        <v>0</v>
      </c>
      <c r="BG119" s="144">
        <f t="shared" ref="BG119:BG126" si="6">IF(N119="zákl. přenesená",J119,0)</f>
        <v>0</v>
      </c>
      <c r="BH119" s="144">
        <f t="shared" ref="BH119:BH126" si="7">IF(N119="sníž. přenesená",J119,0)</f>
        <v>0</v>
      </c>
      <c r="BI119" s="144">
        <f t="shared" ref="BI119:BI126" si="8">IF(N119="nulová",J119,0)</f>
        <v>0</v>
      </c>
      <c r="BJ119" s="16" t="s">
        <v>84</v>
      </c>
      <c r="BK119" s="144">
        <f t="shared" ref="BK119:BK126" si="9">ROUND(I119*H119,2)</f>
        <v>0</v>
      </c>
      <c r="BL119" s="16" t="s">
        <v>604</v>
      </c>
      <c r="BM119" s="143" t="s">
        <v>605</v>
      </c>
    </row>
    <row r="120" spans="2:65" s="1" customFormat="1" ht="14.45" customHeight="1" x14ac:dyDescent="0.2">
      <c r="B120" s="131"/>
      <c r="C120" s="215" t="s">
        <v>86</v>
      </c>
      <c r="D120" s="215" t="s">
        <v>128</v>
      </c>
      <c r="E120" s="216" t="s">
        <v>606</v>
      </c>
      <c r="F120" s="217" t="s">
        <v>607</v>
      </c>
      <c r="G120" s="218" t="s">
        <v>602</v>
      </c>
      <c r="H120" s="171"/>
      <c r="I120" s="137"/>
      <c r="J120" s="138">
        <f t="shared" si="0"/>
        <v>0</v>
      </c>
      <c r="K120" s="134" t="s">
        <v>603</v>
      </c>
      <c r="L120" s="31"/>
      <c r="M120" s="139" t="s">
        <v>1</v>
      </c>
      <c r="N120" s="140" t="s">
        <v>41</v>
      </c>
      <c r="P120" s="141">
        <f t="shared" si="1"/>
        <v>0</v>
      </c>
      <c r="Q120" s="141">
        <v>0</v>
      </c>
      <c r="R120" s="141">
        <f t="shared" si="2"/>
        <v>0</v>
      </c>
      <c r="S120" s="141">
        <v>0</v>
      </c>
      <c r="T120" s="142">
        <f t="shared" si="3"/>
        <v>0</v>
      </c>
      <c r="AR120" s="143" t="s">
        <v>604</v>
      </c>
      <c r="AT120" s="143" t="s">
        <v>128</v>
      </c>
      <c r="AU120" s="143" t="s">
        <v>84</v>
      </c>
      <c r="AY120" s="16" t="s">
        <v>126</v>
      </c>
      <c r="BE120" s="144">
        <f t="shared" si="4"/>
        <v>0</v>
      </c>
      <c r="BF120" s="144">
        <f t="shared" si="5"/>
        <v>0</v>
      </c>
      <c r="BG120" s="144">
        <f t="shared" si="6"/>
        <v>0</v>
      </c>
      <c r="BH120" s="144">
        <f t="shared" si="7"/>
        <v>0</v>
      </c>
      <c r="BI120" s="144">
        <f t="shared" si="8"/>
        <v>0</v>
      </c>
      <c r="BJ120" s="16" t="s">
        <v>84</v>
      </c>
      <c r="BK120" s="144">
        <f t="shared" si="9"/>
        <v>0</v>
      </c>
      <c r="BL120" s="16" t="s">
        <v>604</v>
      </c>
      <c r="BM120" s="143" t="s">
        <v>608</v>
      </c>
    </row>
    <row r="121" spans="2:65" s="1" customFormat="1" ht="14.45" customHeight="1" x14ac:dyDescent="0.2">
      <c r="B121" s="131"/>
      <c r="C121" s="215" t="s">
        <v>138</v>
      </c>
      <c r="D121" s="215" t="s">
        <v>128</v>
      </c>
      <c r="E121" s="216" t="s">
        <v>609</v>
      </c>
      <c r="F121" s="217" t="s">
        <v>610</v>
      </c>
      <c r="G121" s="218" t="s">
        <v>602</v>
      </c>
      <c r="H121" s="171"/>
      <c r="I121" s="137"/>
      <c r="J121" s="138">
        <f t="shared" si="0"/>
        <v>0</v>
      </c>
      <c r="K121" s="134" t="s">
        <v>603</v>
      </c>
      <c r="L121" s="31"/>
      <c r="M121" s="139" t="s">
        <v>1</v>
      </c>
      <c r="N121" s="140" t="s">
        <v>41</v>
      </c>
      <c r="P121" s="141">
        <f t="shared" si="1"/>
        <v>0</v>
      </c>
      <c r="Q121" s="141">
        <v>0</v>
      </c>
      <c r="R121" s="141">
        <f t="shared" si="2"/>
        <v>0</v>
      </c>
      <c r="S121" s="141">
        <v>0</v>
      </c>
      <c r="T121" s="142">
        <f t="shared" si="3"/>
        <v>0</v>
      </c>
      <c r="AR121" s="143" t="s">
        <v>604</v>
      </c>
      <c r="AT121" s="143" t="s">
        <v>128</v>
      </c>
      <c r="AU121" s="143" t="s">
        <v>84</v>
      </c>
      <c r="AY121" s="16" t="s">
        <v>126</v>
      </c>
      <c r="BE121" s="144">
        <f t="shared" si="4"/>
        <v>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6" t="s">
        <v>84</v>
      </c>
      <c r="BK121" s="144">
        <f t="shared" si="9"/>
        <v>0</v>
      </c>
      <c r="BL121" s="16" t="s">
        <v>604</v>
      </c>
      <c r="BM121" s="143" t="s">
        <v>611</v>
      </c>
    </row>
    <row r="122" spans="2:65" s="1" customFormat="1" ht="14.45" customHeight="1" x14ac:dyDescent="0.2">
      <c r="B122" s="131"/>
      <c r="C122" s="215" t="s">
        <v>133</v>
      </c>
      <c r="D122" s="215" t="s">
        <v>128</v>
      </c>
      <c r="E122" s="216" t="s">
        <v>612</v>
      </c>
      <c r="F122" s="217" t="s">
        <v>613</v>
      </c>
      <c r="G122" s="218" t="s">
        <v>371</v>
      </c>
      <c r="H122" s="219">
        <v>505</v>
      </c>
      <c r="I122" s="137"/>
      <c r="J122" s="138">
        <f t="shared" si="0"/>
        <v>0</v>
      </c>
      <c r="K122" s="134" t="s">
        <v>603</v>
      </c>
      <c r="L122" s="31"/>
      <c r="M122" s="139" t="s">
        <v>1</v>
      </c>
      <c r="N122" s="140" t="s">
        <v>41</v>
      </c>
      <c r="P122" s="141">
        <f t="shared" si="1"/>
        <v>0</v>
      </c>
      <c r="Q122" s="141">
        <v>0</v>
      </c>
      <c r="R122" s="141">
        <f t="shared" si="2"/>
        <v>0</v>
      </c>
      <c r="S122" s="141">
        <v>0</v>
      </c>
      <c r="T122" s="142">
        <f t="shared" si="3"/>
        <v>0</v>
      </c>
      <c r="AR122" s="143" t="s">
        <v>604</v>
      </c>
      <c r="AT122" s="143" t="s">
        <v>128</v>
      </c>
      <c r="AU122" s="143" t="s">
        <v>84</v>
      </c>
      <c r="AY122" s="16" t="s">
        <v>126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6" t="s">
        <v>84</v>
      </c>
      <c r="BK122" s="144">
        <f t="shared" si="9"/>
        <v>0</v>
      </c>
      <c r="BL122" s="16" t="s">
        <v>604</v>
      </c>
      <c r="BM122" s="143" t="s">
        <v>614</v>
      </c>
    </row>
    <row r="123" spans="2:65" s="1" customFormat="1" ht="14.45" customHeight="1" x14ac:dyDescent="0.2">
      <c r="B123" s="131"/>
      <c r="C123" s="215" t="s">
        <v>145</v>
      </c>
      <c r="D123" s="215" t="s">
        <v>128</v>
      </c>
      <c r="E123" s="216" t="s">
        <v>615</v>
      </c>
      <c r="F123" s="217" t="s">
        <v>616</v>
      </c>
      <c r="G123" s="218" t="s">
        <v>371</v>
      </c>
      <c r="H123" s="219">
        <v>505</v>
      </c>
      <c r="I123" s="137"/>
      <c r="J123" s="138">
        <f t="shared" si="0"/>
        <v>0</v>
      </c>
      <c r="K123" s="134" t="s">
        <v>603</v>
      </c>
      <c r="L123" s="31"/>
      <c r="M123" s="139" t="s">
        <v>1</v>
      </c>
      <c r="N123" s="140" t="s">
        <v>41</v>
      </c>
      <c r="P123" s="141">
        <f t="shared" si="1"/>
        <v>0</v>
      </c>
      <c r="Q123" s="141">
        <v>0</v>
      </c>
      <c r="R123" s="141">
        <f t="shared" si="2"/>
        <v>0</v>
      </c>
      <c r="S123" s="141">
        <v>0</v>
      </c>
      <c r="T123" s="142">
        <f t="shared" si="3"/>
        <v>0</v>
      </c>
      <c r="AR123" s="143" t="s">
        <v>604</v>
      </c>
      <c r="AT123" s="143" t="s">
        <v>128</v>
      </c>
      <c r="AU123" s="143" t="s">
        <v>84</v>
      </c>
      <c r="AY123" s="16" t="s">
        <v>126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6" t="s">
        <v>84</v>
      </c>
      <c r="BK123" s="144">
        <f t="shared" si="9"/>
        <v>0</v>
      </c>
      <c r="BL123" s="16" t="s">
        <v>604</v>
      </c>
      <c r="BM123" s="143" t="s">
        <v>617</v>
      </c>
    </row>
    <row r="124" spans="2:65" s="1" customFormat="1" ht="14.45" customHeight="1" x14ac:dyDescent="0.2">
      <c r="B124" s="131"/>
      <c r="C124" s="215" t="s">
        <v>149</v>
      </c>
      <c r="D124" s="215" t="s">
        <v>128</v>
      </c>
      <c r="E124" s="216" t="s">
        <v>618</v>
      </c>
      <c r="F124" s="217" t="s">
        <v>619</v>
      </c>
      <c r="G124" s="218" t="s">
        <v>563</v>
      </c>
      <c r="H124" s="219">
        <v>1</v>
      </c>
      <c r="I124" s="137"/>
      <c r="J124" s="138">
        <f t="shared" si="0"/>
        <v>0</v>
      </c>
      <c r="K124" s="134" t="s">
        <v>309</v>
      </c>
      <c r="L124" s="31"/>
      <c r="M124" s="139" t="s">
        <v>1</v>
      </c>
      <c r="N124" s="140" t="s">
        <v>41</v>
      </c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AR124" s="143" t="s">
        <v>604</v>
      </c>
      <c r="AT124" s="143" t="s">
        <v>128</v>
      </c>
      <c r="AU124" s="143" t="s">
        <v>84</v>
      </c>
      <c r="AY124" s="16" t="s">
        <v>126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6" t="s">
        <v>84</v>
      </c>
      <c r="BK124" s="144">
        <f t="shared" si="9"/>
        <v>0</v>
      </c>
      <c r="BL124" s="16" t="s">
        <v>604</v>
      </c>
      <c r="BM124" s="143" t="s">
        <v>620</v>
      </c>
    </row>
    <row r="125" spans="2:65" s="1" customFormat="1" ht="14.45" customHeight="1" x14ac:dyDescent="0.2">
      <c r="B125" s="131"/>
      <c r="C125" s="215" t="s">
        <v>153</v>
      </c>
      <c r="D125" s="215" t="s">
        <v>128</v>
      </c>
      <c r="E125" s="216" t="s">
        <v>621</v>
      </c>
      <c r="F125" s="217" t="s">
        <v>622</v>
      </c>
      <c r="G125" s="218" t="s">
        <v>563</v>
      </c>
      <c r="H125" s="219">
        <v>1</v>
      </c>
      <c r="I125" s="137"/>
      <c r="J125" s="138">
        <f t="shared" si="0"/>
        <v>0</v>
      </c>
      <c r="K125" s="134" t="s">
        <v>603</v>
      </c>
      <c r="L125" s="31"/>
      <c r="M125" s="139" t="s">
        <v>1</v>
      </c>
      <c r="N125" s="140" t="s">
        <v>41</v>
      </c>
      <c r="P125" s="141">
        <f t="shared" si="1"/>
        <v>0</v>
      </c>
      <c r="Q125" s="141">
        <v>0</v>
      </c>
      <c r="R125" s="141">
        <f t="shared" si="2"/>
        <v>0</v>
      </c>
      <c r="S125" s="141">
        <v>0</v>
      </c>
      <c r="T125" s="142">
        <f t="shared" si="3"/>
        <v>0</v>
      </c>
      <c r="AR125" s="143" t="s">
        <v>604</v>
      </c>
      <c r="AT125" s="143" t="s">
        <v>128</v>
      </c>
      <c r="AU125" s="143" t="s">
        <v>84</v>
      </c>
      <c r="AY125" s="16" t="s">
        <v>126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6" t="s">
        <v>84</v>
      </c>
      <c r="BK125" s="144">
        <f t="shared" si="9"/>
        <v>0</v>
      </c>
      <c r="BL125" s="16" t="s">
        <v>604</v>
      </c>
      <c r="BM125" s="143" t="s">
        <v>623</v>
      </c>
    </row>
    <row r="126" spans="2:65" s="1" customFormat="1" ht="14.45" customHeight="1" x14ac:dyDescent="0.2">
      <c r="B126" s="131"/>
      <c r="C126" s="132"/>
      <c r="D126" s="132"/>
      <c r="E126" s="133"/>
      <c r="F126" s="134"/>
      <c r="G126" s="135"/>
      <c r="H126" s="136"/>
      <c r="I126" s="137"/>
      <c r="J126" s="138"/>
      <c r="K126" s="134"/>
      <c r="L126" s="31"/>
      <c r="M126" s="155" t="s">
        <v>1</v>
      </c>
      <c r="N126" s="156" t="s">
        <v>41</v>
      </c>
      <c r="O126" s="157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AR126" s="143" t="s">
        <v>604</v>
      </c>
      <c r="AT126" s="143" t="s">
        <v>128</v>
      </c>
      <c r="AU126" s="143" t="s">
        <v>84</v>
      </c>
      <c r="AY126" s="16" t="s">
        <v>126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6" t="s">
        <v>84</v>
      </c>
      <c r="BK126" s="144">
        <f t="shared" si="9"/>
        <v>0</v>
      </c>
      <c r="BL126" s="16" t="s">
        <v>604</v>
      </c>
      <c r="BM126" s="143" t="s">
        <v>624</v>
      </c>
    </row>
    <row r="127" spans="2:65" s="1" customFormat="1" ht="6.95" customHeight="1" x14ac:dyDescent="0.2"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31"/>
    </row>
  </sheetData>
  <sheetProtection algorithmName="SHA-512" hashValue="z3cim1tL0Hv0F1XEtFNaKO+r3JPQh2U8tvlOy7fAYitTJ7LWGuo7verTGg85T0DkUVXkxk/Y+p8Rs2aChi8yqg==" saltValue="sOkDJqFdGhnqDoGBDCLM/A==" spinCount="100000" sheet="1" objects="1" scenarios="1"/>
  <autoFilter ref="C116:K126" xr:uid="{00000000-0009-0000-0000-000005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SO-001 - Bourání a přípra...</vt:lpstr>
      <vt:lpstr>SO-101 - Komunikace</vt:lpstr>
      <vt:lpstr>SO-401 - Vnořený rozpočet...</vt:lpstr>
      <vt:lpstr>SO-801 - Ohumusování a vý...</vt:lpstr>
      <vt:lpstr>VRN - Vedlejší rozpočtové...</vt:lpstr>
      <vt:lpstr>'Rekapitulace stavby'!Názvy_tisku</vt:lpstr>
      <vt:lpstr>'SO-001 - Bourání a přípra...'!Názvy_tisku</vt:lpstr>
      <vt:lpstr>'SO-101 - Komunikace'!Názvy_tisku</vt:lpstr>
      <vt:lpstr>'SO-401 - Vnořený rozpočet...'!Názvy_tisku</vt:lpstr>
      <vt:lpstr>'SO-801 - Ohumusování a vý...'!Názvy_tisku</vt:lpstr>
      <vt:lpstr>'VRN - Vedlejší rozpočtové...'!Názvy_tisku</vt:lpstr>
      <vt:lpstr>'Rekapitulace stavby'!Oblast_tisku</vt:lpstr>
      <vt:lpstr>'SO-001 - Bourání a přípra...'!Oblast_tisku</vt:lpstr>
      <vt:lpstr>'SO-101 - Komunikace'!Oblast_tisku</vt:lpstr>
      <vt:lpstr>'SO-401 - Vnořený rozpočet...'!Oblast_tisku</vt:lpstr>
      <vt:lpstr>'SO-801 - Ohumusování a vý...'!Oblast_tisku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Horáková</dc:creator>
  <cp:lastModifiedBy>Hynek Seiner</cp:lastModifiedBy>
  <dcterms:created xsi:type="dcterms:W3CDTF">2023-11-18T10:59:48Z</dcterms:created>
  <dcterms:modified xsi:type="dcterms:W3CDTF">2023-12-05T18:37:19Z</dcterms:modified>
</cp:coreProperties>
</file>